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ne\Desktop\Excelfrog\real estate investment model\"/>
    </mc:Choice>
  </mc:AlternateContent>
  <xr:revisionPtr revIDLastSave="0" documentId="13_ncr:1_{79A223C2-541A-44C7-9078-09BF845387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puts" sheetId="1" r:id="rId1"/>
    <sheet name="Outputs" sheetId="2" r:id="rId2"/>
    <sheet name="Calculations" sheetId="3" r:id="rId3"/>
  </sheets>
  <definedNames>
    <definedName name="currency">Inputs!$E$7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F75" i="3"/>
  <c r="G75" i="3" s="1"/>
  <c r="E157" i="3"/>
  <c r="E127" i="3"/>
  <c r="E119" i="3"/>
  <c r="H7" i="2"/>
  <c r="M4" i="2"/>
  <c r="M7" i="2"/>
  <c r="M8" i="2"/>
  <c r="H5" i="2" l="1"/>
  <c r="E70" i="3" l="1"/>
  <c r="B2" i="2"/>
  <c r="E36" i="3"/>
  <c r="D36" i="3"/>
  <c r="E32" i="3"/>
  <c r="E139" i="3"/>
  <c r="F90" i="3"/>
  <c r="N5" i="2"/>
  <c r="E134" i="3"/>
  <c r="K11" i="1"/>
  <c r="K12" i="1" s="1"/>
  <c r="E43" i="3"/>
  <c r="E62" i="3"/>
  <c r="E56" i="3"/>
  <c r="E49" i="3"/>
  <c r="E81" i="3"/>
  <c r="E80" i="3"/>
  <c r="E79" i="3"/>
  <c r="E147" i="3"/>
  <c r="D23" i="1"/>
  <c r="H2" i="3"/>
  <c r="I1" i="3" s="1"/>
  <c r="F147" i="3"/>
  <c r="J20" i="1"/>
  <c r="D19" i="1"/>
  <c r="F159" i="3"/>
  <c r="F152" i="3"/>
  <c r="F151" i="3"/>
  <c r="F133" i="3"/>
  <c r="F126" i="3"/>
  <c r="F125" i="3"/>
  <c r="F124" i="3"/>
  <c r="F123" i="3"/>
  <c r="F115" i="3"/>
  <c r="J115" i="3" s="1"/>
  <c r="K115" i="3" s="1"/>
  <c r="L115" i="3" s="1"/>
  <c r="M115" i="3" s="1"/>
  <c r="N115" i="3" s="1"/>
  <c r="O115" i="3" s="1"/>
  <c r="P115" i="3" s="1"/>
  <c r="Q115" i="3" s="1"/>
  <c r="R115" i="3" s="1"/>
  <c r="S115" i="3" s="1"/>
  <c r="T115" i="3" s="1"/>
  <c r="U115" i="3" s="1"/>
  <c r="V115" i="3" s="1"/>
  <c r="W115" i="3" s="1"/>
  <c r="X115" i="3" s="1"/>
  <c r="Y115" i="3" s="1"/>
  <c r="Z115" i="3" s="1"/>
  <c r="AA115" i="3" s="1"/>
  <c r="AB115" i="3" s="1"/>
  <c r="F114" i="3"/>
  <c r="F113" i="3"/>
  <c r="F95" i="3"/>
  <c r="F89" i="3"/>
  <c r="F53" i="3"/>
  <c r="F46" i="3"/>
  <c r="D6" i="2" s="1"/>
  <c r="F45" i="3"/>
  <c r="D5" i="2" s="1"/>
  <c r="F41" i="3"/>
  <c r="D10" i="2" s="1"/>
  <c r="K18" i="1"/>
  <c r="F143" i="3" s="1"/>
  <c r="E13" i="1"/>
  <c r="K9" i="1" s="1"/>
  <c r="N4" i="2" s="1"/>
  <c r="D41" i="3"/>
  <c r="C10" i="2" s="1"/>
  <c r="J8" i="1"/>
  <c r="E41" i="3" s="1"/>
  <c r="D48" i="3"/>
  <c r="D35" i="3"/>
  <c r="D34" i="3"/>
  <c r="D31" i="3"/>
  <c r="D26" i="3"/>
  <c r="D25" i="3"/>
  <c r="E26" i="3"/>
  <c r="D19" i="3"/>
  <c r="D89" i="3"/>
  <c r="D10" i="3"/>
  <c r="E10" i="3"/>
  <c r="E152" i="3"/>
  <c r="D152" i="3"/>
  <c r="E151" i="3"/>
  <c r="D151" i="3"/>
  <c r="E156" i="3"/>
  <c r="E155" i="3"/>
  <c r="D154" i="3"/>
  <c r="D112" i="3"/>
  <c r="N6" i="2" l="1"/>
  <c r="AC115" i="3"/>
  <c r="AD115" i="3" s="1"/>
  <c r="AE115" i="3" s="1"/>
  <c r="AF115" i="3" s="1"/>
  <c r="AG115" i="3" s="1"/>
  <c r="AH115" i="3" s="1"/>
  <c r="AI115" i="3" s="1"/>
  <c r="AJ115" i="3" s="1"/>
  <c r="AK115" i="3" s="1"/>
  <c r="F47" i="3"/>
  <c r="D7" i="2" s="1"/>
  <c r="D4" i="2" s="1"/>
  <c r="F42" i="3"/>
  <c r="F132" i="3"/>
  <c r="F134" i="3" s="1"/>
  <c r="F112" i="3"/>
  <c r="D11" i="2" l="1"/>
  <c r="D9" i="2" s="1"/>
  <c r="F69" i="3"/>
  <c r="AL115" i="3"/>
  <c r="E159" i="3"/>
  <c r="D159" i="3"/>
  <c r="E143" i="3"/>
  <c r="D143" i="3"/>
  <c r="I136" i="3"/>
  <c r="E133" i="3"/>
  <c r="D133" i="3"/>
  <c r="D132" i="3"/>
  <c r="D126" i="3"/>
  <c r="D16" i="3" s="1"/>
  <c r="D125" i="3"/>
  <c r="D15" i="3" s="1"/>
  <c r="D124" i="3"/>
  <c r="D14" i="3" s="1"/>
  <c r="D123" i="3"/>
  <c r="D13" i="3" s="1"/>
  <c r="E113" i="3"/>
  <c r="D113" i="3"/>
  <c r="J114" i="3"/>
  <c r="K114" i="3" s="1"/>
  <c r="L114" i="3" s="1"/>
  <c r="M114" i="3" s="1"/>
  <c r="N114" i="3" s="1"/>
  <c r="O114" i="3" s="1"/>
  <c r="P114" i="3" s="1"/>
  <c r="Q114" i="3" s="1"/>
  <c r="R114" i="3" s="1"/>
  <c r="S114" i="3" s="1"/>
  <c r="T114" i="3" s="1"/>
  <c r="U114" i="3" s="1"/>
  <c r="E101" i="3"/>
  <c r="D101" i="3"/>
  <c r="D61" i="3"/>
  <c r="J53" i="3"/>
  <c r="E53" i="3"/>
  <c r="D53" i="3"/>
  <c r="D29" i="3"/>
  <c r="D47" i="3"/>
  <c r="C7" i="2" s="1"/>
  <c r="D46" i="3"/>
  <c r="C6" i="2" s="1"/>
  <c r="D45" i="3"/>
  <c r="C5" i="2" s="1"/>
  <c r="D42" i="3"/>
  <c r="C11" i="2" s="1"/>
  <c r="D30" i="3"/>
  <c r="D27" i="3"/>
  <c r="D20" i="3"/>
  <c r="D9" i="3"/>
  <c r="I2" i="3"/>
  <c r="F77" i="3" l="1"/>
  <c r="N7" i="2"/>
  <c r="N8" i="2" s="1"/>
  <c r="AM115" i="3"/>
  <c r="K53" i="3"/>
  <c r="F96" i="3"/>
  <c r="E11" i="3"/>
  <c r="D12" i="1"/>
  <c r="E47" i="3" s="1"/>
  <c r="D13" i="1"/>
  <c r="E48" i="3" s="1"/>
  <c r="D10" i="1"/>
  <c r="E45" i="3" s="1"/>
  <c r="D11" i="1"/>
  <c r="E46" i="3" s="1"/>
  <c r="V114" i="3"/>
  <c r="J2" i="3"/>
  <c r="I3" i="3"/>
  <c r="J1" i="3"/>
  <c r="E34" i="3"/>
  <c r="E77" i="3"/>
  <c r="E140" i="3"/>
  <c r="E160" i="3"/>
  <c r="E138" i="3"/>
  <c r="E144" i="3"/>
  <c r="E136" i="3"/>
  <c r="E137" i="3"/>
  <c r="E78" i="3"/>
  <c r="E16" i="3"/>
  <c r="E14" i="3"/>
  <c r="E54" i="3"/>
  <c r="E37" i="3"/>
  <c r="E27" i="3"/>
  <c r="E33" i="3"/>
  <c r="E20" i="3"/>
  <c r="E17" i="3"/>
  <c r="E31" i="3"/>
  <c r="E60" i="3" s="1"/>
  <c r="E21" i="3"/>
  <c r="E19" i="3"/>
  <c r="E9" i="3"/>
  <c r="E35" i="3"/>
  <c r="E29" i="3"/>
  <c r="E13" i="3"/>
  <c r="D24" i="1"/>
  <c r="J9" i="1"/>
  <c r="E15" i="3"/>
  <c r="E25" i="3"/>
  <c r="E118" i="3"/>
  <c r="E30" i="3"/>
  <c r="E61" i="3" s="1"/>
  <c r="D25" i="1"/>
  <c r="E117" i="3"/>
  <c r="E154" i="3" s="1"/>
  <c r="D26" i="1"/>
  <c r="E28" i="3"/>
  <c r="AN115" i="3" l="1"/>
  <c r="W114" i="3"/>
  <c r="L53" i="3"/>
  <c r="I90" i="3"/>
  <c r="E112" i="3"/>
  <c r="I89" i="3"/>
  <c r="I95" i="3"/>
  <c r="J89" i="3"/>
  <c r="J95" i="3"/>
  <c r="J90" i="3"/>
  <c r="E132" i="3"/>
  <c r="E42" i="3"/>
  <c r="E124" i="3"/>
  <c r="E126" i="3"/>
  <c r="I96" i="3"/>
  <c r="J96" i="3"/>
  <c r="K2" i="3"/>
  <c r="J3" i="3"/>
  <c r="K1" i="3"/>
  <c r="E125" i="3"/>
  <c r="E123" i="3"/>
  <c r="J54" i="3" l="1"/>
  <c r="J139" i="3"/>
  <c r="J36" i="3" s="1"/>
  <c r="I54" i="3"/>
  <c r="I139" i="3"/>
  <c r="I36" i="3" s="1"/>
  <c r="I97" i="3"/>
  <c r="I98" i="3" s="1"/>
  <c r="I117" i="3" s="1"/>
  <c r="AO115" i="3"/>
  <c r="X114" i="3"/>
  <c r="M53" i="3"/>
  <c r="I41" i="3"/>
  <c r="I42" i="3"/>
  <c r="J41" i="3"/>
  <c r="J42" i="3"/>
  <c r="J46" i="3"/>
  <c r="J45" i="3"/>
  <c r="J47" i="3"/>
  <c r="I47" i="3"/>
  <c r="I46" i="3"/>
  <c r="I45" i="3"/>
  <c r="I91" i="3"/>
  <c r="I76" i="3" s="1"/>
  <c r="K96" i="3"/>
  <c r="K3" i="3"/>
  <c r="L1" i="3"/>
  <c r="L2" i="3"/>
  <c r="K89" i="3"/>
  <c r="K90" i="3"/>
  <c r="K95" i="3"/>
  <c r="I56" i="3" l="1"/>
  <c r="I32" i="3"/>
  <c r="J56" i="3"/>
  <c r="J32" i="3"/>
  <c r="K54" i="3"/>
  <c r="K139" i="3"/>
  <c r="K36" i="3" s="1"/>
  <c r="J97" i="3"/>
  <c r="J98" i="3" s="1"/>
  <c r="J117" i="3" s="1"/>
  <c r="J154" i="3" s="1"/>
  <c r="AP115" i="3"/>
  <c r="Y114" i="3"/>
  <c r="N53" i="3"/>
  <c r="K41" i="3"/>
  <c r="K42" i="3"/>
  <c r="J48" i="3"/>
  <c r="K45" i="3"/>
  <c r="K47" i="3"/>
  <c r="K46" i="3"/>
  <c r="J43" i="3"/>
  <c r="J91" i="3"/>
  <c r="J76" i="3" s="1"/>
  <c r="I92" i="3"/>
  <c r="L3" i="3"/>
  <c r="M1" i="3"/>
  <c r="M2" i="3"/>
  <c r="L89" i="3"/>
  <c r="L90" i="3"/>
  <c r="L95" i="3"/>
  <c r="L96" i="3"/>
  <c r="I154" i="3"/>
  <c r="K56" i="3" l="1"/>
  <c r="K32" i="3"/>
  <c r="L54" i="3"/>
  <c r="L139" i="3"/>
  <c r="L36" i="3" s="1"/>
  <c r="K97" i="3"/>
  <c r="K98" i="3" s="1"/>
  <c r="K117" i="3" s="1"/>
  <c r="K154" i="3" s="1"/>
  <c r="AQ115" i="3"/>
  <c r="Z114" i="3"/>
  <c r="J49" i="3"/>
  <c r="J29" i="3"/>
  <c r="I123" i="3"/>
  <c r="I124" i="3"/>
  <c r="I125" i="3"/>
  <c r="I126" i="3"/>
  <c r="O53" i="3"/>
  <c r="L42" i="3"/>
  <c r="L41" i="3"/>
  <c r="K48" i="3"/>
  <c r="L45" i="3"/>
  <c r="L47" i="3"/>
  <c r="L46" i="3"/>
  <c r="K43" i="3"/>
  <c r="I48" i="3"/>
  <c r="K91" i="3"/>
  <c r="J92" i="3"/>
  <c r="M3" i="3"/>
  <c r="N1" i="3"/>
  <c r="N2" i="3"/>
  <c r="M95" i="3"/>
  <c r="M89" i="3"/>
  <c r="M90" i="3"/>
  <c r="M96" i="3"/>
  <c r="J9" i="3"/>
  <c r="L56" i="3" l="1"/>
  <c r="L32" i="3"/>
  <c r="M54" i="3"/>
  <c r="M139" i="3"/>
  <c r="M36" i="3" s="1"/>
  <c r="L97" i="3"/>
  <c r="L98" i="3" s="1"/>
  <c r="L117" i="3" s="1"/>
  <c r="L154" i="3" s="1"/>
  <c r="K92" i="3"/>
  <c r="K123" i="3" s="1"/>
  <c r="K118" i="3" s="1"/>
  <c r="K76" i="3"/>
  <c r="AR115" i="3"/>
  <c r="I118" i="3"/>
  <c r="I119" i="3" s="1"/>
  <c r="AA114" i="3"/>
  <c r="J125" i="3"/>
  <c r="J15" i="3" s="1"/>
  <c r="J126" i="3"/>
  <c r="J16" i="3" s="1"/>
  <c r="J124" i="3"/>
  <c r="J14" i="3" s="1"/>
  <c r="J123" i="3"/>
  <c r="I49" i="3"/>
  <c r="I29" i="3"/>
  <c r="K49" i="3"/>
  <c r="K29" i="3"/>
  <c r="P53" i="3"/>
  <c r="M42" i="3"/>
  <c r="M41" i="3"/>
  <c r="L48" i="3"/>
  <c r="M47" i="3"/>
  <c r="M46" i="3"/>
  <c r="M45" i="3"/>
  <c r="L43" i="3"/>
  <c r="J60" i="3"/>
  <c r="L91" i="3"/>
  <c r="I156" i="3"/>
  <c r="I13" i="3"/>
  <c r="I14" i="3"/>
  <c r="K9" i="3"/>
  <c r="I127" i="3"/>
  <c r="J30" i="3"/>
  <c r="N3" i="3"/>
  <c r="O1" i="3"/>
  <c r="O2" i="3"/>
  <c r="N95" i="3"/>
  <c r="N89" i="3"/>
  <c r="N90" i="3"/>
  <c r="N96" i="3"/>
  <c r="I9" i="3"/>
  <c r="I16" i="3"/>
  <c r="I15" i="3"/>
  <c r="M56" i="3" l="1"/>
  <c r="M32" i="3"/>
  <c r="N54" i="3"/>
  <c r="N139" i="3"/>
  <c r="N36" i="3" s="1"/>
  <c r="M97" i="3"/>
  <c r="M98" i="3" s="1"/>
  <c r="M117" i="3" s="1"/>
  <c r="M154" i="3" s="1"/>
  <c r="K126" i="3"/>
  <c r="K124" i="3"/>
  <c r="K125" i="3"/>
  <c r="L92" i="3"/>
  <c r="L126" i="3" s="1"/>
  <c r="L16" i="3" s="1"/>
  <c r="L76" i="3"/>
  <c r="AS115" i="3"/>
  <c r="J118" i="3"/>
  <c r="J10" i="3" s="1"/>
  <c r="J11" i="3" s="1"/>
  <c r="J77" i="3" s="1"/>
  <c r="I10" i="3"/>
  <c r="I11" i="3" s="1"/>
  <c r="I77" i="3" s="1"/>
  <c r="AB114" i="3"/>
  <c r="L49" i="3"/>
  <c r="L29" i="3"/>
  <c r="M48" i="3"/>
  <c r="Q53" i="3"/>
  <c r="N42" i="3"/>
  <c r="N41" i="3"/>
  <c r="N46" i="3"/>
  <c r="N47" i="3"/>
  <c r="N45" i="3"/>
  <c r="M43" i="3"/>
  <c r="I60" i="3"/>
  <c r="I43" i="3"/>
  <c r="J13" i="3"/>
  <c r="J17" i="3" s="1"/>
  <c r="M91" i="3"/>
  <c r="J156" i="3"/>
  <c r="J127" i="3"/>
  <c r="I30" i="3"/>
  <c r="I17" i="3"/>
  <c r="O3" i="3"/>
  <c r="P1" i="3"/>
  <c r="P2" i="3"/>
  <c r="O95" i="3"/>
  <c r="O89" i="3"/>
  <c r="O90" i="3"/>
  <c r="O96" i="3"/>
  <c r="K10" i="3"/>
  <c r="L9" i="3"/>
  <c r="N56" i="3" l="1"/>
  <c r="N32" i="3"/>
  <c r="O54" i="3"/>
  <c r="O139" i="3"/>
  <c r="O36" i="3" s="1"/>
  <c r="L125" i="3"/>
  <c r="L15" i="3" s="1"/>
  <c r="L124" i="3"/>
  <c r="L14" i="3" s="1"/>
  <c r="L123" i="3"/>
  <c r="L13" i="3" s="1"/>
  <c r="K156" i="3"/>
  <c r="N97" i="3"/>
  <c r="O97" i="3" s="1"/>
  <c r="O98" i="3" s="1"/>
  <c r="I26" i="3"/>
  <c r="J25" i="3"/>
  <c r="J26" i="3"/>
  <c r="I25" i="3"/>
  <c r="M92" i="3"/>
  <c r="M124" i="3" s="1"/>
  <c r="M14" i="3" s="1"/>
  <c r="M76" i="3"/>
  <c r="AT115" i="3"/>
  <c r="AC114" i="3"/>
  <c r="J119" i="3"/>
  <c r="M49" i="3"/>
  <c r="M29" i="3"/>
  <c r="R53" i="3"/>
  <c r="O42" i="3"/>
  <c r="O41" i="3"/>
  <c r="O46" i="3"/>
  <c r="O47" i="3"/>
  <c r="O45" i="3"/>
  <c r="N43" i="3"/>
  <c r="N48" i="3"/>
  <c r="K60" i="3"/>
  <c r="N91" i="3"/>
  <c r="K11" i="3"/>
  <c r="K77" i="3" s="1"/>
  <c r="K119" i="3"/>
  <c r="K16" i="3"/>
  <c r="Q2" i="3"/>
  <c r="P3" i="3"/>
  <c r="Q1" i="3"/>
  <c r="P90" i="3"/>
  <c r="P95" i="3"/>
  <c r="P89" i="3"/>
  <c r="P96" i="3"/>
  <c r="K15" i="3"/>
  <c r="K30" i="3"/>
  <c r="K14" i="3"/>
  <c r="M9" i="3"/>
  <c r="K127" i="3"/>
  <c r="K13" i="3"/>
  <c r="O56" i="3" l="1"/>
  <c r="O32" i="3"/>
  <c r="P54" i="3"/>
  <c r="N98" i="3"/>
  <c r="N117" i="3" s="1"/>
  <c r="N154" i="3" s="1"/>
  <c r="L156" i="3"/>
  <c r="L118" i="3"/>
  <c r="L10" i="3" s="1"/>
  <c r="L11" i="3" s="1"/>
  <c r="L127" i="3"/>
  <c r="M123" i="3"/>
  <c r="M13" i="3" s="1"/>
  <c r="M126" i="3"/>
  <c r="M16" i="3" s="1"/>
  <c r="M125" i="3"/>
  <c r="M15" i="3" s="1"/>
  <c r="K25" i="3"/>
  <c r="O91" i="3"/>
  <c r="O76" i="3" s="1"/>
  <c r="N76" i="3"/>
  <c r="AU115" i="3"/>
  <c r="L17" i="3"/>
  <c r="AD114" i="3"/>
  <c r="O117" i="3"/>
  <c r="O154" i="3" s="1"/>
  <c r="N49" i="3"/>
  <c r="N29" i="3"/>
  <c r="O43" i="3"/>
  <c r="O48" i="3"/>
  <c r="S53" i="3"/>
  <c r="P41" i="3"/>
  <c r="P42" i="3"/>
  <c r="P47" i="3"/>
  <c r="P45" i="3"/>
  <c r="P46" i="3"/>
  <c r="L60" i="3"/>
  <c r="N92" i="3"/>
  <c r="R2" i="3"/>
  <c r="Q3" i="3"/>
  <c r="R1" i="3"/>
  <c r="Q90" i="3"/>
  <c r="Q89" i="3"/>
  <c r="Q95" i="3"/>
  <c r="Q96" i="3"/>
  <c r="K17" i="3"/>
  <c r="L30" i="3"/>
  <c r="P97" i="3"/>
  <c r="P98" i="3" s="1"/>
  <c r="L25" i="3" l="1"/>
  <c r="L77" i="3"/>
  <c r="P56" i="3"/>
  <c r="P32" i="3"/>
  <c r="Q54" i="3"/>
  <c r="Q139" i="3"/>
  <c r="Q36" i="3" s="1"/>
  <c r="L119" i="3"/>
  <c r="M17" i="3"/>
  <c r="M127" i="3"/>
  <c r="O92" i="3"/>
  <c r="O125" i="3" s="1"/>
  <c r="M156" i="3"/>
  <c r="M118" i="3"/>
  <c r="M10" i="3" s="1"/>
  <c r="M11" i="3" s="1"/>
  <c r="M77" i="3" s="1"/>
  <c r="P91" i="3"/>
  <c r="P76" i="3" s="1"/>
  <c r="L26" i="3"/>
  <c r="K26" i="3"/>
  <c r="AV115" i="3"/>
  <c r="AE114" i="3"/>
  <c r="P117" i="3"/>
  <c r="P154" i="3" s="1"/>
  <c r="O49" i="3"/>
  <c r="O29" i="3"/>
  <c r="N124" i="3"/>
  <c r="N125" i="3"/>
  <c r="N123" i="3"/>
  <c r="N126" i="3"/>
  <c r="T53" i="3"/>
  <c r="Q41" i="3"/>
  <c r="Q42" i="3"/>
  <c r="P43" i="3"/>
  <c r="Q45" i="3"/>
  <c r="Q46" i="3"/>
  <c r="Q47" i="3"/>
  <c r="P48" i="3"/>
  <c r="M60" i="3"/>
  <c r="Q97" i="3"/>
  <c r="Q98" i="3" s="1"/>
  <c r="S2" i="3"/>
  <c r="R3" i="3"/>
  <c r="S1" i="3"/>
  <c r="R89" i="3"/>
  <c r="R90" i="3"/>
  <c r="R95" i="3"/>
  <c r="R96" i="3"/>
  <c r="M30" i="3"/>
  <c r="O9" i="3"/>
  <c r="M26" i="3" l="1"/>
  <c r="Q56" i="3"/>
  <c r="Q32" i="3"/>
  <c r="R54" i="3"/>
  <c r="R139" i="3"/>
  <c r="R36" i="3" s="1"/>
  <c r="M25" i="3"/>
  <c r="M119" i="3"/>
  <c r="P92" i="3"/>
  <c r="P123" i="3" s="1"/>
  <c r="P118" i="3" s="1"/>
  <c r="O126" i="3"/>
  <c r="O16" i="3" s="1"/>
  <c r="O123" i="3"/>
  <c r="O118" i="3" s="1"/>
  <c r="O10" i="3" s="1"/>
  <c r="O11" i="3" s="1"/>
  <c r="O77" i="3" s="1"/>
  <c r="Q91" i="3"/>
  <c r="Q76" i="3" s="1"/>
  <c r="O124" i="3"/>
  <c r="O14" i="3" s="1"/>
  <c r="AW115" i="3"/>
  <c r="Q117" i="3"/>
  <c r="Q154" i="3" s="1"/>
  <c r="N118" i="3"/>
  <c r="N10" i="3" s="1"/>
  <c r="AF114" i="3"/>
  <c r="P49" i="3"/>
  <c r="P29" i="3"/>
  <c r="U53" i="3"/>
  <c r="R41" i="3"/>
  <c r="R42" i="3"/>
  <c r="Q48" i="3"/>
  <c r="Q43" i="3"/>
  <c r="R46" i="3"/>
  <c r="R45" i="3"/>
  <c r="R47" i="3"/>
  <c r="N60" i="3"/>
  <c r="O60" i="3"/>
  <c r="N156" i="3"/>
  <c r="O15" i="3"/>
  <c r="O30" i="3"/>
  <c r="R97" i="3"/>
  <c r="R98" i="3" s="1"/>
  <c r="N127" i="3"/>
  <c r="N13" i="3"/>
  <c r="N30" i="3"/>
  <c r="N16" i="3"/>
  <c r="P9" i="3"/>
  <c r="T1" i="3"/>
  <c r="T2" i="3"/>
  <c r="S3" i="3"/>
  <c r="S90" i="3"/>
  <c r="S95" i="3"/>
  <c r="S89" i="3"/>
  <c r="S96" i="3"/>
  <c r="N14" i="3"/>
  <c r="N9" i="3"/>
  <c r="N15" i="3"/>
  <c r="R56" i="3" l="1"/>
  <c r="R32" i="3"/>
  <c r="S54" i="3"/>
  <c r="S139" i="3"/>
  <c r="S36" i="3" s="1"/>
  <c r="O13" i="3"/>
  <c r="O17" i="3" s="1"/>
  <c r="Q92" i="3"/>
  <c r="Q126" i="3" s="1"/>
  <c r="Q16" i="3" s="1"/>
  <c r="R91" i="3"/>
  <c r="R76" i="3" s="1"/>
  <c r="P126" i="3"/>
  <c r="P125" i="3"/>
  <c r="P124" i="3"/>
  <c r="O156" i="3"/>
  <c r="O127" i="3"/>
  <c r="O25" i="3"/>
  <c r="AX115" i="3"/>
  <c r="N119" i="3"/>
  <c r="O119" i="3"/>
  <c r="AG114" i="3"/>
  <c r="R117" i="3"/>
  <c r="R154" i="3" s="1"/>
  <c r="Q49" i="3"/>
  <c r="Q29" i="3"/>
  <c r="R43" i="3"/>
  <c r="V53" i="3"/>
  <c r="S41" i="3"/>
  <c r="S42" i="3"/>
  <c r="S45" i="3"/>
  <c r="S47" i="3"/>
  <c r="S46" i="3"/>
  <c r="R48" i="3"/>
  <c r="S97" i="3"/>
  <c r="S98" i="3" s="1"/>
  <c r="N11" i="3"/>
  <c r="N77" i="3" s="1"/>
  <c r="P10" i="3"/>
  <c r="Q9" i="3"/>
  <c r="N17" i="3"/>
  <c r="T3" i="3"/>
  <c r="U1" i="3"/>
  <c r="U2" i="3"/>
  <c r="T89" i="3"/>
  <c r="T95" i="3"/>
  <c r="T90" i="3"/>
  <c r="T96" i="3"/>
  <c r="S56" i="3" l="1"/>
  <c r="S32" i="3"/>
  <c r="T54" i="3"/>
  <c r="T139" i="3"/>
  <c r="T36" i="3" s="1"/>
  <c r="Q123" i="3"/>
  <c r="Q118" i="3" s="1"/>
  <c r="Q10" i="3" s="1"/>
  <c r="Q11" i="3" s="1"/>
  <c r="Q77" i="3" s="1"/>
  <c r="Q125" i="3"/>
  <c r="Q124" i="3"/>
  <c r="Q14" i="3" s="1"/>
  <c r="R92" i="3"/>
  <c r="R123" i="3" s="1"/>
  <c r="R118" i="3" s="1"/>
  <c r="S91" i="3"/>
  <c r="S92" i="3" s="1"/>
  <c r="S124" i="3" s="1"/>
  <c r="P156" i="3"/>
  <c r="N26" i="3"/>
  <c r="O26" i="3"/>
  <c r="N25" i="3"/>
  <c r="AY115" i="3"/>
  <c r="R9" i="3"/>
  <c r="AH114" i="3"/>
  <c r="S117" i="3"/>
  <c r="S154" i="3" s="1"/>
  <c r="R49" i="3"/>
  <c r="R29" i="3"/>
  <c r="S43" i="3"/>
  <c r="W53" i="3"/>
  <c r="T42" i="3"/>
  <c r="T41" i="3"/>
  <c r="T45" i="3"/>
  <c r="T47" i="3"/>
  <c r="T46" i="3"/>
  <c r="S48" i="3"/>
  <c r="P60" i="3"/>
  <c r="T97" i="3"/>
  <c r="T98" i="3" s="1"/>
  <c r="P11" i="3"/>
  <c r="P77" i="3" s="1"/>
  <c r="P119" i="3"/>
  <c r="P30" i="3"/>
  <c r="P127" i="3"/>
  <c r="P13" i="3"/>
  <c r="U3" i="3"/>
  <c r="V1" i="3"/>
  <c r="V2" i="3"/>
  <c r="U90" i="3"/>
  <c r="U95" i="3"/>
  <c r="U89" i="3"/>
  <c r="U96" i="3"/>
  <c r="P14" i="3"/>
  <c r="P16" i="3"/>
  <c r="P15" i="3"/>
  <c r="Q13" i="3" l="1"/>
  <c r="T56" i="3"/>
  <c r="T32" i="3"/>
  <c r="U54" i="3"/>
  <c r="Q156" i="3"/>
  <c r="R126" i="3"/>
  <c r="R16" i="3" s="1"/>
  <c r="Q15" i="3"/>
  <c r="Q17" i="3" s="1"/>
  <c r="Q127" i="3"/>
  <c r="T91" i="3"/>
  <c r="T76" i="3" s="1"/>
  <c r="S76" i="3"/>
  <c r="R124" i="3"/>
  <c r="R14" i="3" s="1"/>
  <c r="R125" i="3"/>
  <c r="R15" i="3" s="1"/>
  <c r="S123" i="3"/>
  <c r="S13" i="3" s="1"/>
  <c r="S126" i="3"/>
  <c r="S16" i="3" s="1"/>
  <c r="P25" i="3"/>
  <c r="S125" i="3"/>
  <c r="S15" i="3" s="1"/>
  <c r="Q25" i="3"/>
  <c r="AZ115" i="3"/>
  <c r="S9" i="3"/>
  <c r="Q119" i="3"/>
  <c r="T117" i="3"/>
  <c r="T154" i="3" s="1"/>
  <c r="AI114" i="3"/>
  <c r="AJ114" i="3" s="1"/>
  <c r="AK114" i="3" s="1"/>
  <c r="AL114" i="3" s="1"/>
  <c r="AM114" i="3" s="1"/>
  <c r="AN114" i="3" s="1"/>
  <c r="AO114" i="3" s="1"/>
  <c r="AP114" i="3" s="1"/>
  <c r="AQ114" i="3" s="1"/>
  <c r="AR114" i="3" s="1"/>
  <c r="AS114" i="3" s="1"/>
  <c r="AT114" i="3" s="1"/>
  <c r="AU114" i="3" s="1"/>
  <c r="AV114" i="3" s="1"/>
  <c r="AW114" i="3" s="1"/>
  <c r="AX114" i="3" s="1"/>
  <c r="AY114" i="3" s="1"/>
  <c r="AZ114" i="3" s="1"/>
  <c r="BA114" i="3" s="1"/>
  <c r="BB114" i="3" s="1"/>
  <c r="S49" i="3"/>
  <c r="S29" i="3"/>
  <c r="X53" i="3"/>
  <c r="U42" i="3"/>
  <c r="U41" i="3"/>
  <c r="T43" i="3"/>
  <c r="U47" i="3"/>
  <c r="U46" i="3"/>
  <c r="U45" i="3"/>
  <c r="T48" i="3"/>
  <c r="Q60" i="3"/>
  <c r="R10" i="3"/>
  <c r="R11" i="3" s="1"/>
  <c r="R77" i="3" s="1"/>
  <c r="S14" i="3"/>
  <c r="U97" i="3"/>
  <c r="U98" i="3" s="1"/>
  <c r="T92" i="3"/>
  <c r="R119" i="3"/>
  <c r="R13" i="3"/>
  <c r="P17" i="3"/>
  <c r="Q30" i="3"/>
  <c r="V3" i="3"/>
  <c r="W1" i="3"/>
  <c r="W2" i="3"/>
  <c r="V95" i="3"/>
  <c r="V89" i="3"/>
  <c r="V90" i="3"/>
  <c r="V96" i="3"/>
  <c r="U56" i="3" l="1"/>
  <c r="U32" i="3"/>
  <c r="V54" i="3"/>
  <c r="V139" i="3"/>
  <c r="V36" i="3" s="1"/>
  <c r="R127" i="3"/>
  <c r="R156" i="3"/>
  <c r="U91" i="3"/>
  <c r="U76" i="3" s="1"/>
  <c r="S118" i="3"/>
  <c r="S10" i="3" s="1"/>
  <c r="S11" i="3" s="1"/>
  <c r="S77" i="3" s="1"/>
  <c r="S127" i="3"/>
  <c r="R25" i="3"/>
  <c r="P26" i="3"/>
  <c r="Q26" i="3"/>
  <c r="S156" i="3"/>
  <c r="BA115" i="3"/>
  <c r="BC114" i="3"/>
  <c r="T9" i="3"/>
  <c r="U117" i="3"/>
  <c r="U154" i="3" s="1"/>
  <c r="T126" i="3"/>
  <c r="T16" i="3" s="1"/>
  <c r="T125" i="3"/>
  <c r="T15" i="3" s="1"/>
  <c r="T124" i="3"/>
  <c r="T123" i="3"/>
  <c r="T118" i="3" s="1"/>
  <c r="T49" i="3"/>
  <c r="T29" i="3"/>
  <c r="U48" i="3"/>
  <c r="Y53" i="3"/>
  <c r="S17" i="3"/>
  <c r="V42" i="3"/>
  <c r="V41" i="3"/>
  <c r="U43" i="3"/>
  <c r="V46" i="3"/>
  <c r="V47" i="3"/>
  <c r="V45" i="3"/>
  <c r="R60" i="3"/>
  <c r="R17" i="3"/>
  <c r="V97" i="3"/>
  <c r="V98" i="3" s="1"/>
  <c r="W3" i="3"/>
  <c r="X1" i="3"/>
  <c r="X2" i="3"/>
  <c r="W89" i="3"/>
  <c r="W95" i="3"/>
  <c r="W90" i="3"/>
  <c r="W96" i="3"/>
  <c r="R30" i="3"/>
  <c r="U92" i="3" l="1"/>
  <c r="U125" i="3" s="1"/>
  <c r="U15" i="3" s="1"/>
  <c r="V56" i="3"/>
  <c r="V32" i="3"/>
  <c r="W54" i="3"/>
  <c r="W139" i="3"/>
  <c r="W36" i="3" s="1"/>
  <c r="V91" i="3"/>
  <c r="W91" i="3" s="1"/>
  <c r="S119" i="3"/>
  <c r="R26" i="3"/>
  <c r="S26" i="3"/>
  <c r="S25" i="3"/>
  <c r="BD114" i="3"/>
  <c r="BB115" i="3"/>
  <c r="U9" i="3"/>
  <c r="V117" i="3"/>
  <c r="V154" i="3" s="1"/>
  <c r="U49" i="3"/>
  <c r="U29" i="3"/>
  <c r="Z53" i="3"/>
  <c r="W42" i="3"/>
  <c r="W41" i="3"/>
  <c r="V43" i="3"/>
  <c r="W46" i="3"/>
  <c r="W47" i="3"/>
  <c r="W45" i="3"/>
  <c r="V48" i="3"/>
  <c r="S60" i="3"/>
  <c r="T10" i="3"/>
  <c r="T11" i="3" s="1"/>
  <c r="T77" i="3" s="1"/>
  <c r="T14" i="3"/>
  <c r="T156" i="3"/>
  <c r="W97" i="3"/>
  <c r="W98" i="3" s="1"/>
  <c r="T127" i="3"/>
  <c r="T119" i="3"/>
  <c r="T13" i="3"/>
  <c r="S30" i="3"/>
  <c r="Y2" i="3"/>
  <c r="Y1" i="3"/>
  <c r="X3" i="3"/>
  <c r="X95" i="3"/>
  <c r="X89" i="3"/>
  <c r="X90" i="3"/>
  <c r="X96" i="3"/>
  <c r="U126" i="3" l="1"/>
  <c r="U16" i="3" s="1"/>
  <c r="U123" i="3"/>
  <c r="U118" i="3" s="1"/>
  <c r="U10" i="3" s="1"/>
  <c r="U124" i="3"/>
  <c r="U14" i="3" s="1"/>
  <c r="W56" i="3"/>
  <c r="W32" i="3"/>
  <c r="X54" i="3"/>
  <c r="X139" i="3"/>
  <c r="X36" i="3" s="1"/>
  <c r="V76" i="3"/>
  <c r="V92" i="3"/>
  <c r="V126" i="3" s="1"/>
  <c r="V16" i="3" s="1"/>
  <c r="T25" i="3"/>
  <c r="U13" i="3"/>
  <c r="W92" i="3"/>
  <c r="W123" i="3" s="1"/>
  <c r="W118" i="3" s="1"/>
  <c r="W10" i="3" s="1"/>
  <c r="W76" i="3"/>
  <c r="BE114" i="3"/>
  <c r="BC115" i="3"/>
  <c r="V9" i="3"/>
  <c r="U11" i="3"/>
  <c r="U77" i="3" s="1"/>
  <c r="U119" i="3"/>
  <c r="W117" i="3"/>
  <c r="W154" i="3" s="1"/>
  <c r="V49" i="3"/>
  <c r="V29" i="3"/>
  <c r="W48" i="3"/>
  <c r="AA53" i="3"/>
  <c r="X41" i="3"/>
  <c r="X42" i="3"/>
  <c r="X47" i="3"/>
  <c r="X45" i="3"/>
  <c r="X46" i="3"/>
  <c r="W43" i="3"/>
  <c r="T60" i="3"/>
  <c r="T17" i="3"/>
  <c r="X97" i="3"/>
  <c r="X98" i="3" s="1"/>
  <c r="X91" i="3"/>
  <c r="Z2" i="3"/>
  <c r="Y3" i="3"/>
  <c r="Z1" i="3"/>
  <c r="Y90" i="3"/>
  <c r="Y89" i="3"/>
  <c r="Y95" i="3"/>
  <c r="Y96" i="3"/>
  <c r="T30" i="3"/>
  <c r="U127" i="3" l="1"/>
  <c r="U156" i="3"/>
  <c r="U17" i="3"/>
  <c r="U26" i="3" s="1"/>
  <c r="X56" i="3"/>
  <c r="X32" i="3"/>
  <c r="V123" i="3"/>
  <c r="V13" i="3" s="1"/>
  <c r="Y54" i="3"/>
  <c r="Y139" i="3"/>
  <c r="Y36" i="3" s="1"/>
  <c r="V124" i="3"/>
  <c r="V14" i="3" s="1"/>
  <c r="V125" i="3"/>
  <c r="V15" i="3" s="1"/>
  <c r="W125" i="3"/>
  <c r="W15" i="3" s="1"/>
  <c r="U25" i="3"/>
  <c r="W126" i="3"/>
  <c r="W16" i="3" s="1"/>
  <c r="W124" i="3"/>
  <c r="W14" i="3" s="1"/>
  <c r="X92" i="3"/>
  <c r="X125" i="3" s="1"/>
  <c r="X15" i="3" s="1"/>
  <c r="X76" i="3"/>
  <c r="BF114" i="3"/>
  <c r="BD115" i="3"/>
  <c r="W9" i="3"/>
  <c r="W11" i="3" s="1"/>
  <c r="W77" i="3" s="1"/>
  <c r="X117" i="3"/>
  <c r="X154" i="3" s="1"/>
  <c r="W49" i="3"/>
  <c r="W29" i="3"/>
  <c r="AB53" i="3"/>
  <c r="Y41" i="3"/>
  <c r="Y42" i="3"/>
  <c r="Y45" i="3"/>
  <c r="Y46" i="3"/>
  <c r="Y47" i="3"/>
  <c r="X43" i="3"/>
  <c r="X48" i="3"/>
  <c r="U60" i="3"/>
  <c r="T26" i="3"/>
  <c r="Y97" i="3"/>
  <c r="Y98" i="3" s="1"/>
  <c r="W13" i="3"/>
  <c r="Y91" i="3"/>
  <c r="Y76" i="3" s="1"/>
  <c r="W119" i="3"/>
  <c r="AA2" i="3"/>
  <c r="Z3" i="3"/>
  <c r="AA1" i="3"/>
  <c r="Z90" i="3"/>
  <c r="Z95" i="3"/>
  <c r="Z89" i="3"/>
  <c r="Z96" i="3"/>
  <c r="U30" i="3"/>
  <c r="V118" i="3" l="1"/>
  <c r="V10" i="3" s="1"/>
  <c r="V11" i="3" s="1"/>
  <c r="Y56" i="3"/>
  <c r="Y32" i="3"/>
  <c r="Z54" i="3"/>
  <c r="V17" i="3"/>
  <c r="V127" i="3"/>
  <c r="V156" i="3"/>
  <c r="W127" i="3"/>
  <c r="W25" i="3"/>
  <c r="X124" i="3"/>
  <c r="X14" i="3" s="1"/>
  <c r="X126" i="3"/>
  <c r="X16" i="3" s="1"/>
  <c r="X123" i="3"/>
  <c r="X118" i="3" s="1"/>
  <c r="X10" i="3" s="1"/>
  <c r="W156" i="3"/>
  <c r="BG114" i="3"/>
  <c r="BE115" i="3"/>
  <c r="X9" i="3"/>
  <c r="Y117" i="3"/>
  <c r="Y154" i="3" s="1"/>
  <c r="X49" i="3"/>
  <c r="X29" i="3"/>
  <c r="Y43" i="3"/>
  <c r="AC53" i="3"/>
  <c r="Z41" i="3"/>
  <c r="Z42" i="3"/>
  <c r="Z46" i="3"/>
  <c r="Z45" i="3"/>
  <c r="Z47" i="3"/>
  <c r="Y48" i="3"/>
  <c r="V60" i="3"/>
  <c r="W17" i="3"/>
  <c r="Z97" i="3"/>
  <c r="Z98" i="3" s="1"/>
  <c r="Z91" i="3"/>
  <c r="Y92" i="3"/>
  <c r="V30" i="3"/>
  <c r="AB1" i="3"/>
  <c r="AB2" i="3"/>
  <c r="AA3" i="3"/>
  <c r="AA89" i="3"/>
  <c r="AA90" i="3"/>
  <c r="AA95" i="3"/>
  <c r="AA96" i="3"/>
  <c r="V26" i="3" l="1"/>
  <c r="V25" i="3"/>
  <c r="V77" i="3"/>
  <c r="V119" i="3"/>
  <c r="Z56" i="3"/>
  <c r="Z32" i="3"/>
  <c r="AA54" i="3"/>
  <c r="AA139" i="3"/>
  <c r="AA36" i="3" s="1"/>
  <c r="X119" i="3"/>
  <c r="W26" i="3"/>
  <c r="X11" i="3"/>
  <c r="X77" i="3" s="1"/>
  <c r="X156" i="3"/>
  <c r="X13" i="3"/>
  <c r="X17" i="3" s="1"/>
  <c r="X127" i="3"/>
  <c r="Z92" i="3"/>
  <c r="Z123" i="3" s="1"/>
  <c r="Z76" i="3"/>
  <c r="BH114" i="3"/>
  <c r="BF115" i="3"/>
  <c r="Y9" i="3"/>
  <c r="Z117" i="3"/>
  <c r="Z154" i="3" s="1"/>
  <c r="Y123" i="3"/>
  <c r="Y118" i="3" s="1"/>
  <c r="Y124" i="3"/>
  <c r="Y126" i="3"/>
  <c r="Y16" i="3" s="1"/>
  <c r="Y125" i="3"/>
  <c r="Y15" i="3" s="1"/>
  <c r="Y49" i="3"/>
  <c r="Y29" i="3"/>
  <c r="AD53" i="3"/>
  <c r="AA41" i="3"/>
  <c r="AA42" i="3"/>
  <c r="AA45" i="3"/>
  <c r="AA47" i="3"/>
  <c r="AA46" i="3"/>
  <c r="Z43" i="3"/>
  <c r="Z48" i="3"/>
  <c r="W30" i="3"/>
  <c r="AA97" i="3"/>
  <c r="AA98" i="3" s="1"/>
  <c r="AA91" i="3"/>
  <c r="W60" i="3"/>
  <c r="AB3" i="3"/>
  <c r="AC1" i="3"/>
  <c r="AC2" i="3"/>
  <c r="AB90" i="3"/>
  <c r="AB89" i="3"/>
  <c r="AB95" i="3"/>
  <c r="AB96" i="3"/>
  <c r="AA56" i="3" l="1"/>
  <c r="AA32" i="3"/>
  <c r="AB54" i="3"/>
  <c r="AB139" i="3"/>
  <c r="AB36" i="3" s="1"/>
  <c r="Z126" i="3"/>
  <c r="Z16" i="3" s="1"/>
  <c r="Z124" i="3"/>
  <c r="Z14" i="3" s="1"/>
  <c r="Z125" i="3"/>
  <c r="Z15" i="3" s="1"/>
  <c r="X26" i="3"/>
  <c r="X25" i="3"/>
  <c r="AA92" i="3"/>
  <c r="AA125" i="3" s="1"/>
  <c r="AA76" i="3"/>
  <c r="BG115" i="3"/>
  <c r="BI114" i="3"/>
  <c r="Z9" i="3"/>
  <c r="Z118" i="3"/>
  <c r="Z10" i="3" s="1"/>
  <c r="AA117" i="3"/>
  <c r="AA154" i="3" s="1"/>
  <c r="Z49" i="3"/>
  <c r="Z29" i="3"/>
  <c r="AE53" i="3"/>
  <c r="AB42" i="3"/>
  <c r="AB41" i="3"/>
  <c r="AA48" i="3"/>
  <c r="AB45" i="3"/>
  <c r="AB47" i="3"/>
  <c r="AB46" i="3"/>
  <c r="AA43" i="3"/>
  <c r="X60" i="3"/>
  <c r="Y10" i="3"/>
  <c r="Y11" i="3" s="1"/>
  <c r="Y77" i="3" s="1"/>
  <c r="AB97" i="3"/>
  <c r="AB98" i="3" s="1"/>
  <c r="Y14" i="3"/>
  <c r="Y156" i="3"/>
  <c r="Y127" i="3"/>
  <c r="Y119" i="3"/>
  <c r="Y13" i="3"/>
  <c r="AB91" i="3"/>
  <c r="Z13" i="3"/>
  <c r="Y30" i="3"/>
  <c r="Y60" i="3"/>
  <c r="AC3" i="3"/>
  <c r="AD1" i="3"/>
  <c r="AD2" i="3"/>
  <c r="AC90" i="3"/>
  <c r="AC95" i="3"/>
  <c r="AC89" i="3"/>
  <c r="AC96" i="3"/>
  <c r="X30" i="3"/>
  <c r="AB56" i="3" l="1"/>
  <c r="AB32" i="3"/>
  <c r="AC54" i="3"/>
  <c r="AC139" i="3"/>
  <c r="AC36" i="3" s="1"/>
  <c r="Z127" i="3"/>
  <c r="Z156" i="3"/>
  <c r="AA124" i="3"/>
  <c r="AA14" i="3" s="1"/>
  <c r="AA126" i="3"/>
  <c r="AA16" i="3" s="1"/>
  <c r="AA123" i="3"/>
  <c r="AA118" i="3" s="1"/>
  <c r="AA10" i="3" s="1"/>
  <c r="Y25" i="3"/>
  <c r="AB92" i="3"/>
  <c r="AB124" i="3" s="1"/>
  <c r="AB76" i="3"/>
  <c r="BH115" i="3"/>
  <c r="BJ114" i="3"/>
  <c r="Z119" i="3"/>
  <c r="Z11" i="3"/>
  <c r="Z77" i="3" s="1"/>
  <c r="AA9" i="3"/>
  <c r="AB117" i="3"/>
  <c r="AB154" i="3" s="1"/>
  <c r="AA49" i="3"/>
  <c r="AA29" i="3"/>
  <c r="AB43" i="3"/>
  <c r="AF53" i="3"/>
  <c r="AC42" i="3"/>
  <c r="AC41" i="3"/>
  <c r="AC47" i="3"/>
  <c r="AC46" i="3"/>
  <c r="AC45" i="3"/>
  <c r="AB48" i="3"/>
  <c r="Z17" i="3"/>
  <c r="AC97" i="3"/>
  <c r="AC98" i="3" s="1"/>
  <c r="Y17" i="3"/>
  <c r="AC91" i="3"/>
  <c r="AA15" i="3"/>
  <c r="AD3" i="3"/>
  <c r="AE1" i="3"/>
  <c r="AE2" i="3"/>
  <c r="AD90" i="3"/>
  <c r="AD95" i="3"/>
  <c r="AD89" i="3"/>
  <c r="AD96" i="3"/>
  <c r="AC56" i="3" l="1"/>
  <c r="AC32" i="3"/>
  <c r="AD54" i="3"/>
  <c r="AD139" i="3"/>
  <c r="AD36" i="3" s="1"/>
  <c r="AA156" i="3"/>
  <c r="AA13" i="3"/>
  <c r="AA127" i="3"/>
  <c r="AB126" i="3"/>
  <c r="AB16" i="3" s="1"/>
  <c r="Z25" i="3"/>
  <c r="Z26" i="3"/>
  <c r="AC92" i="3"/>
  <c r="AC124" i="3" s="1"/>
  <c r="AC76" i="3"/>
  <c r="AB125" i="3"/>
  <c r="AB15" i="3" s="1"/>
  <c r="AB123" i="3"/>
  <c r="AB118" i="3" s="1"/>
  <c r="AB10" i="3" s="1"/>
  <c r="BK114" i="3"/>
  <c r="BI115" i="3"/>
  <c r="AA119" i="3"/>
  <c r="AA11" i="3"/>
  <c r="AA77" i="3" s="1"/>
  <c r="AB9" i="3"/>
  <c r="AC117" i="3"/>
  <c r="AC154" i="3" s="1"/>
  <c r="AB49" i="3"/>
  <c r="AB29" i="3"/>
  <c r="AG53" i="3"/>
  <c r="AD42" i="3"/>
  <c r="AD41" i="3"/>
  <c r="AC48" i="3"/>
  <c r="AD46" i="3"/>
  <c r="AD47" i="3"/>
  <c r="AD45" i="3"/>
  <c r="AC43" i="3"/>
  <c r="Y26" i="3"/>
  <c r="AD97" i="3"/>
  <c r="AD98" i="3" s="1"/>
  <c r="AB14" i="3"/>
  <c r="AD91" i="3"/>
  <c r="Z60" i="3"/>
  <c r="Z30" i="3"/>
  <c r="AA17" i="3"/>
  <c r="AE3" i="3"/>
  <c r="AF1" i="3"/>
  <c r="AF2" i="3"/>
  <c r="AE95" i="3"/>
  <c r="AE89" i="3"/>
  <c r="AE90" i="3"/>
  <c r="AE54" i="3" s="1"/>
  <c r="AE96" i="3"/>
  <c r="AD56" i="3" l="1"/>
  <c r="AD32" i="3"/>
  <c r="AE56" i="3"/>
  <c r="AE32" i="3"/>
  <c r="AC125" i="3"/>
  <c r="AC15" i="3" s="1"/>
  <c r="AB119" i="3"/>
  <c r="AA26" i="3"/>
  <c r="AC123" i="3"/>
  <c r="AC118" i="3" s="1"/>
  <c r="AC10" i="3" s="1"/>
  <c r="AA25" i="3"/>
  <c r="AC126" i="3"/>
  <c r="AC16" i="3" s="1"/>
  <c r="AB13" i="3"/>
  <c r="AB17" i="3" s="1"/>
  <c r="AB11" i="3"/>
  <c r="AB77" i="3" s="1"/>
  <c r="AD92" i="3"/>
  <c r="AD125" i="3" s="1"/>
  <c r="AD15" i="3" s="1"/>
  <c r="AD76" i="3"/>
  <c r="AB127" i="3"/>
  <c r="AB156" i="3"/>
  <c r="BL114" i="3"/>
  <c r="BJ115" i="3"/>
  <c r="AC9" i="3"/>
  <c r="AD117" i="3"/>
  <c r="AD9" i="3" s="1"/>
  <c r="AC49" i="3"/>
  <c r="AC29" i="3"/>
  <c r="AD43" i="3"/>
  <c r="AH53" i="3"/>
  <c r="AE42" i="3"/>
  <c r="AE41" i="3"/>
  <c r="AE46" i="3"/>
  <c r="AE47" i="3"/>
  <c r="AE45" i="3"/>
  <c r="AD48" i="3"/>
  <c r="AA60" i="3"/>
  <c r="AE97" i="3"/>
  <c r="AE98" i="3" s="1"/>
  <c r="AC14" i="3"/>
  <c r="AE91" i="3"/>
  <c r="AG2" i="3"/>
  <c r="AF3" i="3"/>
  <c r="AG1" i="3"/>
  <c r="AF95" i="3"/>
  <c r="AF89" i="3"/>
  <c r="AF90" i="3"/>
  <c r="AF96" i="3"/>
  <c r="AA30" i="3"/>
  <c r="AF54" i="3" l="1"/>
  <c r="AF139" i="3"/>
  <c r="AF36" i="3" s="1"/>
  <c r="AD124" i="3"/>
  <c r="AD14" i="3" s="1"/>
  <c r="AC127" i="3"/>
  <c r="AC13" i="3"/>
  <c r="AC17" i="3" s="1"/>
  <c r="AD123" i="3"/>
  <c r="AD13" i="3" s="1"/>
  <c r="AC156" i="3"/>
  <c r="AB25" i="3"/>
  <c r="AB26" i="3"/>
  <c r="AE92" i="3"/>
  <c r="AE124" i="3" s="1"/>
  <c r="AE76" i="3"/>
  <c r="AD126" i="3"/>
  <c r="AD16" i="3" s="1"/>
  <c r="BM114" i="3"/>
  <c r="BK115" i="3"/>
  <c r="AC11" i="3"/>
  <c r="AC77" i="3" s="1"/>
  <c r="AC119" i="3"/>
  <c r="AD154" i="3"/>
  <c r="AE117" i="3"/>
  <c r="AE154" i="3" s="1"/>
  <c r="AD49" i="3"/>
  <c r="AD29" i="3"/>
  <c r="AE43" i="3"/>
  <c r="AI53" i="3"/>
  <c r="AJ53" i="3" s="1"/>
  <c r="AK53" i="3" s="1"/>
  <c r="AL53" i="3" s="1"/>
  <c r="AM53" i="3" s="1"/>
  <c r="AN53" i="3" s="1"/>
  <c r="AO53" i="3" s="1"/>
  <c r="AP53" i="3" s="1"/>
  <c r="AQ53" i="3" s="1"/>
  <c r="AR53" i="3" s="1"/>
  <c r="AS53" i="3" s="1"/>
  <c r="AT53" i="3" s="1"/>
  <c r="AU53" i="3" s="1"/>
  <c r="AV53" i="3" s="1"/>
  <c r="AW53" i="3" s="1"/>
  <c r="AX53" i="3" s="1"/>
  <c r="AY53" i="3" s="1"/>
  <c r="AZ53" i="3" s="1"/>
  <c r="BA53" i="3" s="1"/>
  <c r="BB53" i="3" s="1"/>
  <c r="BC53" i="3" s="1"/>
  <c r="BD53" i="3" s="1"/>
  <c r="BE53" i="3" s="1"/>
  <c r="BF53" i="3" s="1"/>
  <c r="BG53" i="3" s="1"/>
  <c r="BH53" i="3" s="1"/>
  <c r="BI53" i="3" s="1"/>
  <c r="BJ53" i="3" s="1"/>
  <c r="BK53" i="3" s="1"/>
  <c r="BL53" i="3" s="1"/>
  <c r="BM53" i="3" s="1"/>
  <c r="AF41" i="3"/>
  <c r="AF42" i="3"/>
  <c r="AE48" i="3"/>
  <c r="AF47" i="3"/>
  <c r="AF45" i="3"/>
  <c r="AF46" i="3"/>
  <c r="AB60" i="3"/>
  <c r="AF97" i="3"/>
  <c r="AF98" i="3" s="1"/>
  <c r="AF91" i="3"/>
  <c r="AB30" i="3"/>
  <c r="AH2" i="3"/>
  <c r="AG3" i="3"/>
  <c r="AH1" i="3"/>
  <c r="AG89" i="3"/>
  <c r="AG95" i="3"/>
  <c r="AG90" i="3"/>
  <c r="AG96" i="3"/>
  <c r="AF56" i="3" l="1"/>
  <c r="AF32" i="3"/>
  <c r="AG54" i="3"/>
  <c r="AG139" i="3"/>
  <c r="AG36" i="3" s="1"/>
  <c r="AD118" i="3"/>
  <c r="AD119" i="3" s="1"/>
  <c r="AD127" i="3"/>
  <c r="AC26" i="3"/>
  <c r="AC25" i="3"/>
  <c r="AE123" i="3"/>
  <c r="AE13" i="3" s="1"/>
  <c r="AD156" i="3"/>
  <c r="AE126" i="3"/>
  <c r="AE16" i="3" s="1"/>
  <c r="AE125" i="3"/>
  <c r="AE15" i="3" s="1"/>
  <c r="AF92" i="3"/>
  <c r="AF126" i="3" s="1"/>
  <c r="AF16" i="3" s="1"/>
  <c r="AF76" i="3"/>
  <c r="BN53" i="3"/>
  <c r="BN114" i="3"/>
  <c r="BL115" i="3"/>
  <c r="AE9" i="3"/>
  <c r="AF117" i="3"/>
  <c r="AF154" i="3" s="1"/>
  <c r="AE49" i="3"/>
  <c r="AE29" i="3"/>
  <c r="AG41" i="3"/>
  <c r="AG42" i="3"/>
  <c r="AG47" i="3"/>
  <c r="AG46" i="3"/>
  <c r="AG45" i="3"/>
  <c r="AF43" i="3"/>
  <c r="AF48" i="3"/>
  <c r="AC60" i="3"/>
  <c r="AG97" i="3"/>
  <c r="AG98" i="3" s="1"/>
  <c r="AD17" i="3"/>
  <c r="AE14" i="3"/>
  <c r="AG91" i="3"/>
  <c r="AD30" i="3"/>
  <c r="AD60" i="3"/>
  <c r="AI2" i="3"/>
  <c r="AH3" i="3"/>
  <c r="AI1" i="3"/>
  <c r="AH90" i="3"/>
  <c r="AH95" i="3"/>
  <c r="AH89" i="3"/>
  <c r="AH96" i="3"/>
  <c r="AC30" i="3"/>
  <c r="AG56" i="3" l="1"/>
  <c r="AG32" i="3"/>
  <c r="AH54" i="3"/>
  <c r="AH139" i="3"/>
  <c r="AH36" i="3" s="1"/>
  <c r="AD10" i="3"/>
  <c r="AD11" i="3" s="1"/>
  <c r="AE156" i="3"/>
  <c r="AE118" i="3"/>
  <c r="AE10" i="3" s="1"/>
  <c r="AE11" i="3" s="1"/>
  <c r="AE77" i="3" s="1"/>
  <c r="AF123" i="3"/>
  <c r="AF13" i="3" s="1"/>
  <c r="AD26" i="3"/>
  <c r="AF124" i="3"/>
  <c r="AF14" i="3" s="1"/>
  <c r="AF125" i="3"/>
  <c r="AF15" i="3" s="1"/>
  <c r="AE127" i="3"/>
  <c r="AG92" i="3"/>
  <c r="AG125" i="3" s="1"/>
  <c r="AG15" i="3" s="1"/>
  <c r="AG76" i="3"/>
  <c r="AJ2" i="3"/>
  <c r="AJ1" i="3"/>
  <c r="BM115" i="3"/>
  <c r="BO114" i="3"/>
  <c r="BO53" i="3"/>
  <c r="AF9" i="3"/>
  <c r="AG117" i="3"/>
  <c r="AG154" i="3" s="1"/>
  <c r="AF49" i="3"/>
  <c r="AF29" i="3"/>
  <c r="AG48" i="3"/>
  <c r="AH41" i="3"/>
  <c r="AH42" i="3"/>
  <c r="AH46" i="3"/>
  <c r="AH45" i="3"/>
  <c r="AH47" i="3"/>
  <c r="AG43" i="3"/>
  <c r="AH97" i="3"/>
  <c r="AH98" i="3" s="1"/>
  <c r="AE17" i="3"/>
  <c r="AH91" i="3"/>
  <c r="AI3" i="3"/>
  <c r="AI95" i="3"/>
  <c r="AI89" i="3"/>
  <c r="AI90" i="3"/>
  <c r="AI96" i="3"/>
  <c r="AD25" i="3" l="1"/>
  <c r="AD77" i="3"/>
  <c r="AH56" i="3"/>
  <c r="AH32" i="3"/>
  <c r="AI54" i="3"/>
  <c r="AI139" i="3"/>
  <c r="AI36" i="3" s="1"/>
  <c r="AF118" i="3"/>
  <c r="AF10" i="3" s="1"/>
  <c r="AF11" i="3" s="1"/>
  <c r="AF77" i="3" s="1"/>
  <c r="AE119" i="3"/>
  <c r="AF156" i="3"/>
  <c r="AF127" i="3"/>
  <c r="AE25" i="3"/>
  <c r="AE26" i="3"/>
  <c r="AG124" i="3"/>
  <c r="AG14" i="3" s="1"/>
  <c r="AG123" i="3"/>
  <c r="AG118" i="3" s="1"/>
  <c r="AG119" i="3" s="1"/>
  <c r="AH92" i="3"/>
  <c r="AH123" i="3" s="1"/>
  <c r="AH76" i="3"/>
  <c r="AG126" i="3"/>
  <c r="AG16" i="3" s="1"/>
  <c r="AJ89" i="3"/>
  <c r="AK1" i="3"/>
  <c r="AK2" i="3"/>
  <c r="AJ90" i="3"/>
  <c r="AJ3" i="3"/>
  <c r="AJ95" i="3"/>
  <c r="AJ96" i="3"/>
  <c r="BP114" i="3"/>
  <c r="BP53" i="3"/>
  <c r="BN115" i="3"/>
  <c r="AG9" i="3"/>
  <c r="AH117" i="3"/>
  <c r="AH154" i="3" s="1"/>
  <c r="AG49" i="3"/>
  <c r="AG29" i="3"/>
  <c r="AH43" i="3"/>
  <c r="AI41" i="3"/>
  <c r="AI42" i="3"/>
  <c r="AH48" i="3"/>
  <c r="AI45" i="3"/>
  <c r="AI47" i="3"/>
  <c r="AI46" i="3"/>
  <c r="AE60" i="3"/>
  <c r="AI97" i="3"/>
  <c r="AI91" i="3"/>
  <c r="AI76" i="3" s="1"/>
  <c r="AF17" i="3"/>
  <c r="AE30" i="3"/>
  <c r="AI56" i="3" l="1"/>
  <c r="AI32" i="3"/>
  <c r="AJ54" i="3"/>
  <c r="AJ32" i="3" s="1"/>
  <c r="AJ139" i="3"/>
  <c r="AJ36" i="3" s="1"/>
  <c r="AF119" i="3"/>
  <c r="AG127" i="3"/>
  <c r="AH126" i="3"/>
  <c r="AH16" i="3" s="1"/>
  <c r="AF26" i="3"/>
  <c r="AF25" i="3"/>
  <c r="AH124" i="3"/>
  <c r="AH14" i="3" s="1"/>
  <c r="AH125" i="3"/>
  <c r="AH15" i="3" s="1"/>
  <c r="AG156" i="3"/>
  <c r="AG13" i="3"/>
  <c r="AG17" i="3" s="1"/>
  <c r="AK89" i="3"/>
  <c r="AK3" i="3"/>
  <c r="AL1" i="3"/>
  <c r="AK95" i="3"/>
  <c r="AL2" i="3"/>
  <c r="AK90" i="3"/>
  <c r="AK96" i="3"/>
  <c r="AJ47" i="3"/>
  <c r="AJ42" i="3"/>
  <c r="AJ46" i="3"/>
  <c r="AJ41" i="3"/>
  <c r="AJ45" i="3"/>
  <c r="AI98" i="3"/>
  <c r="AI117" i="3" s="1"/>
  <c r="AI9" i="3" s="1"/>
  <c r="AJ97" i="3"/>
  <c r="BQ53" i="3"/>
  <c r="BR53" i="3" s="1"/>
  <c r="BS53" i="3" s="1"/>
  <c r="BT53" i="3" s="1"/>
  <c r="BQ114" i="3"/>
  <c r="BR114" i="3" s="1"/>
  <c r="BS114" i="3" s="1"/>
  <c r="BT114" i="3" s="1"/>
  <c r="BU114" i="3" s="1"/>
  <c r="BV114" i="3" s="1"/>
  <c r="BW114" i="3" s="1"/>
  <c r="BX114" i="3" s="1"/>
  <c r="BO115" i="3"/>
  <c r="AI92" i="3"/>
  <c r="AI124" i="3" s="1"/>
  <c r="AJ91" i="3"/>
  <c r="AJ76" i="3" s="1"/>
  <c r="AH9" i="3"/>
  <c r="AG10" i="3"/>
  <c r="AG11" i="3" s="1"/>
  <c r="AG77" i="3" s="1"/>
  <c r="AH118" i="3"/>
  <c r="AH10" i="3" s="1"/>
  <c r="AH49" i="3"/>
  <c r="AH29" i="3"/>
  <c r="AI48" i="3"/>
  <c r="AI43" i="3"/>
  <c r="AF60" i="3"/>
  <c r="AH13" i="3"/>
  <c r="AF30" i="3"/>
  <c r="AJ56" i="3" l="1"/>
  <c r="AK54" i="3"/>
  <c r="AK32" i="3" s="1"/>
  <c r="AK139" i="3"/>
  <c r="AK36" i="3" s="1"/>
  <c r="AH17" i="3"/>
  <c r="AH127" i="3"/>
  <c r="AH156" i="3"/>
  <c r="AG26" i="3"/>
  <c r="AG25" i="3"/>
  <c r="AJ48" i="3"/>
  <c r="AJ49" i="3" s="1"/>
  <c r="BU53" i="3"/>
  <c r="AI125" i="3"/>
  <c r="AI15" i="3" s="1"/>
  <c r="AI123" i="3"/>
  <c r="AI13" i="3" s="1"/>
  <c r="AI126" i="3"/>
  <c r="AI16" i="3" s="1"/>
  <c r="AJ60" i="3"/>
  <c r="AJ43" i="3"/>
  <c r="AJ30" i="3"/>
  <c r="AL89" i="3"/>
  <c r="AL90" i="3"/>
  <c r="AL3" i="3"/>
  <c r="AM2" i="3"/>
  <c r="AM1" i="3"/>
  <c r="AL95" i="3"/>
  <c r="AL96" i="3"/>
  <c r="AK41" i="3"/>
  <c r="AK42" i="3"/>
  <c r="AK46" i="3"/>
  <c r="AK47" i="3"/>
  <c r="AK45" i="3"/>
  <c r="AJ98" i="3"/>
  <c r="AJ117" i="3" s="1"/>
  <c r="AK97" i="3"/>
  <c r="BP115" i="3"/>
  <c r="AJ92" i="3"/>
  <c r="AK91" i="3"/>
  <c r="AK76" i="3" s="1"/>
  <c r="AH119" i="3"/>
  <c r="AH11" i="3"/>
  <c r="AH77" i="3" s="1"/>
  <c r="AI154" i="3"/>
  <c r="AI49" i="3"/>
  <c r="AI29" i="3"/>
  <c r="AG60" i="3"/>
  <c r="AI14" i="3"/>
  <c r="AG30" i="3"/>
  <c r="AH26" i="3" l="1"/>
  <c r="AK56" i="3"/>
  <c r="AL54" i="3"/>
  <c r="AL32" i="3" s="1"/>
  <c r="AL139" i="3"/>
  <c r="AL36" i="3" s="1"/>
  <c r="AH25" i="3"/>
  <c r="AI156" i="3"/>
  <c r="AJ29" i="3"/>
  <c r="BV53" i="3"/>
  <c r="AI127" i="3"/>
  <c r="AI118" i="3"/>
  <c r="AI10" i="3" s="1"/>
  <c r="AI11" i="3" s="1"/>
  <c r="AI77" i="3" s="1"/>
  <c r="AK30" i="3"/>
  <c r="AK60" i="3"/>
  <c r="AK43" i="3"/>
  <c r="AL45" i="3"/>
  <c r="AL41" i="3"/>
  <c r="AL42" i="3"/>
  <c r="AL47" i="3"/>
  <c r="AL46" i="3"/>
  <c r="AK48" i="3"/>
  <c r="AM95" i="3"/>
  <c r="AM89" i="3"/>
  <c r="AM90" i="3"/>
  <c r="AM3" i="3"/>
  <c r="AN2" i="3"/>
  <c r="AM96" i="3"/>
  <c r="AN1" i="3"/>
  <c r="BQ115" i="3"/>
  <c r="BR115" i="3" s="1"/>
  <c r="BS115" i="3" s="1"/>
  <c r="BT115" i="3" s="1"/>
  <c r="BU115" i="3" s="1"/>
  <c r="BV115" i="3" s="1"/>
  <c r="BW115" i="3" s="1"/>
  <c r="BX115" i="3" s="1"/>
  <c r="AJ126" i="3"/>
  <c r="AJ16" i="3" s="1"/>
  <c r="AJ124" i="3"/>
  <c r="AJ123" i="3"/>
  <c r="AJ125" i="3"/>
  <c r="AJ15" i="3" s="1"/>
  <c r="AK92" i="3"/>
  <c r="AL91" i="3"/>
  <c r="AL76" i="3" s="1"/>
  <c r="AK98" i="3"/>
  <c r="AK117" i="3" s="1"/>
  <c r="AL97" i="3"/>
  <c r="AJ154" i="3"/>
  <c r="AJ9" i="3"/>
  <c r="AH60" i="3"/>
  <c r="AI17" i="3"/>
  <c r="AH30" i="3"/>
  <c r="AL56" i="3" l="1"/>
  <c r="AM54" i="3"/>
  <c r="AM32" i="3" s="1"/>
  <c r="AM139" i="3"/>
  <c r="AM36" i="3" s="1"/>
  <c r="AI25" i="3"/>
  <c r="AI26" i="3"/>
  <c r="AI119" i="3"/>
  <c r="BW53" i="3"/>
  <c r="AO2" i="3"/>
  <c r="AN95" i="3"/>
  <c r="AN3" i="3"/>
  <c r="AN90" i="3"/>
  <c r="AN89" i="3"/>
  <c r="AO1" i="3"/>
  <c r="AN96" i="3"/>
  <c r="AL48" i="3"/>
  <c r="AM42" i="3"/>
  <c r="AM45" i="3"/>
  <c r="AM47" i="3"/>
  <c r="AM46" i="3"/>
  <c r="AM41" i="3"/>
  <c r="AL30" i="3"/>
  <c r="AL43" i="3"/>
  <c r="AL60" i="3"/>
  <c r="AK49" i="3"/>
  <c r="AK29" i="3"/>
  <c r="AK154" i="3"/>
  <c r="AK9" i="3"/>
  <c r="AJ156" i="3"/>
  <c r="AJ14" i="3"/>
  <c r="AL98" i="3"/>
  <c r="AL117" i="3" s="1"/>
  <c r="AM97" i="3"/>
  <c r="AK126" i="3"/>
  <c r="AK16" i="3" s="1"/>
  <c r="AK124" i="3"/>
  <c r="AK123" i="3"/>
  <c r="AK125" i="3"/>
  <c r="AK15" i="3" s="1"/>
  <c r="AJ127" i="3"/>
  <c r="AJ118" i="3"/>
  <c r="AJ13" i="3"/>
  <c r="AL92" i="3"/>
  <c r="AM91" i="3"/>
  <c r="AM76" i="3" s="1"/>
  <c r="AI60" i="3"/>
  <c r="AI30" i="3"/>
  <c r="AM56" i="3" l="1"/>
  <c r="AN54" i="3"/>
  <c r="AN32" i="3" s="1"/>
  <c r="AN139" i="3"/>
  <c r="AN36" i="3" s="1"/>
  <c r="BX53" i="3"/>
  <c r="AJ17" i="3"/>
  <c r="AM30" i="3"/>
  <c r="AM60" i="3"/>
  <c r="AM43" i="3"/>
  <c r="AM48" i="3"/>
  <c r="AN45" i="3"/>
  <c r="AN46" i="3"/>
  <c r="AN47" i="3"/>
  <c r="AN41" i="3"/>
  <c r="AN42" i="3"/>
  <c r="AL49" i="3"/>
  <c r="AL29" i="3"/>
  <c r="AP1" i="3"/>
  <c r="AP2" i="3"/>
  <c r="AO90" i="3"/>
  <c r="AO3" i="3"/>
  <c r="AO89" i="3"/>
  <c r="AO96" i="3"/>
  <c r="AO95" i="3"/>
  <c r="AK127" i="3"/>
  <c r="AK118" i="3"/>
  <c r="AK13" i="3"/>
  <c r="AL125" i="3"/>
  <c r="AL15" i="3" s="1"/>
  <c r="AL123" i="3"/>
  <c r="AL124" i="3"/>
  <c r="AL126" i="3"/>
  <c r="AL16" i="3" s="1"/>
  <c r="AK156" i="3"/>
  <c r="AK14" i="3"/>
  <c r="AM92" i="3"/>
  <c r="AN91" i="3"/>
  <c r="AN76" i="3" s="1"/>
  <c r="AM98" i="3"/>
  <c r="AM117" i="3" s="1"/>
  <c r="AN97" i="3"/>
  <c r="AJ10" i="3"/>
  <c r="AJ119" i="3"/>
  <c r="AL154" i="3"/>
  <c r="AL9" i="3"/>
  <c r="AN56" i="3" l="1"/>
  <c r="AO54" i="3"/>
  <c r="AO32" i="3" s="1"/>
  <c r="AO139" i="3"/>
  <c r="AO36" i="3" s="1"/>
  <c r="AJ26" i="3"/>
  <c r="AN48" i="3"/>
  <c r="AN29" i="3" s="1"/>
  <c r="AM29" i="3"/>
  <c r="AM49" i="3"/>
  <c r="AP96" i="3"/>
  <c r="AQ2" i="3"/>
  <c r="AP3" i="3"/>
  <c r="AP90" i="3"/>
  <c r="AP95" i="3"/>
  <c r="AQ1" i="3"/>
  <c r="AP89" i="3"/>
  <c r="AO47" i="3"/>
  <c r="AO42" i="3"/>
  <c r="AO41" i="3"/>
  <c r="AO45" i="3"/>
  <c r="AO46" i="3"/>
  <c r="AN43" i="3"/>
  <c r="AN60" i="3"/>
  <c r="AN30" i="3"/>
  <c r="AK10" i="3"/>
  <c r="AK119" i="3"/>
  <c r="AN98" i="3"/>
  <c r="AN117" i="3" s="1"/>
  <c r="AO97" i="3"/>
  <c r="AM154" i="3"/>
  <c r="AM9" i="3"/>
  <c r="AM123" i="3"/>
  <c r="AM126" i="3"/>
  <c r="AM16" i="3" s="1"/>
  <c r="AM125" i="3"/>
  <c r="AM15" i="3" s="1"/>
  <c r="AM124" i="3"/>
  <c r="AL156" i="3"/>
  <c r="AL14" i="3"/>
  <c r="AJ11" i="3"/>
  <c r="AJ77" i="3" s="1"/>
  <c r="AN92" i="3"/>
  <c r="AO91" i="3"/>
  <c r="AO76" i="3" s="1"/>
  <c r="AL127" i="3"/>
  <c r="AL118" i="3"/>
  <c r="AL13" i="3"/>
  <c r="AK17" i="3"/>
  <c r="AO56" i="3" l="1"/>
  <c r="AP54" i="3"/>
  <c r="AP32" i="3" s="1"/>
  <c r="AP139" i="3"/>
  <c r="AP36" i="3" s="1"/>
  <c r="AK26" i="3"/>
  <c r="AJ25" i="3"/>
  <c r="AN49" i="3"/>
  <c r="AP47" i="3"/>
  <c r="AP45" i="3"/>
  <c r="AP42" i="3"/>
  <c r="AP41" i="3"/>
  <c r="AP46" i="3"/>
  <c r="AQ95" i="3"/>
  <c r="AQ96" i="3"/>
  <c r="AR1" i="3"/>
  <c r="AQ3" i="3"/>
  <c r="AQ90" i="3"/>
  <c r="AQ89" i="3"/>
  <c r="AR2" i="3"/>
  <c r="AO43" i="3"/>
  <c r="AO60" i="3"/>
  <c r="AO30" i="3"/>
  <c r="AO48" i="3"/>
  <c r="AM127" i="3"/>
  <c r="AM118" i="3"/>
  <c r="AM13" i="3"/>
  <c r="AO98" i="3"/>
  <c r="AO117" i="3" s="1"/>
  <c r="AP97" i="3"/>
  <c r="AN154" i="3"/>
  <c r="AN9" i="3"/>
  <c r="AO92" i="3"/>
  <c r="AP91" i="3"/>
  <c r="AP76" i="3" s="1"/>
  <c r="AN126" i="3"/>
  <c r="AN16" i="3" s="1"/>
  <c r="AN123" i="3"/>
  <c r="AN124" i="3"/>
  <c r="AN125" i="3"/>
  <c r="AN15" i="3" s="1"/>
  <c r="AM156" i="3"/>
  <c r="AM14" i="3"/>
  <c r="AL10" i="3"/>
  <c r="AL119" i="3"/>
  <c r="AL17" i="3"/>
  <c r="AK11" i="3"/>
  <c r="AK77" i="3" s="1"/>
  <c r="AP56" i="3" l="1"/>
  <c r="AQ54" i="3"/>
  <c r="AQ32" i="3" s="1"/>
  <c r="AQ139" i="3"/>
  <c r="AQ36" i="3" s="1"/>
  <c r="AK25" i="3"/>
  <c r="AL26" i="3"/>
  <c r="AR89" i="3"/>
  <c r="AS2" i="3"/>
  <c r="AS1" i="3"/>
  <c r="AR3" i="3"/>
  <c r="AR90" i="3"/>
  <c r="AR96" i="3"/>
  <c r="AR95" i="3"/>
  <c r="AP60" i="3"/>
  <c r="AP43" i="3"/>
  <c r="AP30" i="3"/>
  <c r="AQ41" i="3"/>
  <c r="AQ47" i="3"/>
  <c r="AQ46" i="3"/>
  <c r="AQ45" i="3"/>
  <c r="AQ42" i="3"/>
  <c r="AO49" i="3"/>
  <c r="AO29" i="3"/>
  <c r="AP48" i="3"/>
  <c r="AM10" i="3"/>
  <c r="AM119" i="3"/>
  <c r="AN118" i="3"/>
  <c r="AN127" i="3"/>
  <c r="AN13" i="3"/>
  <c r="AP98" i="3"/>
  <c r="AP117" i="3" s="1"/>
  <c r="AQ97" i="3"/>
  <c r="AP92" i="3"/>
  <c r="AQ91" i="3"/>
  <c r="AQ76" i="3" s="1"/>
  <c r="AO154" i="3"/>
  <c r="AO9" i="3"/>
  <c r="AL11" i="3"/>
  <c r="AL77" i="3" s="1"/>
  <c r="AN156" i="3"/>
  <c r="AN14" i="3"/>
  <c r="AO125" i="3"/>
  <c r="AO15" i="3" s="1"/>
  <c r="AO126" i="3"/>
  <c r="AO16" i="3" s="1"/>
  <c r="AO124" i="3"/>
  <c r="AO123" i="3"/>
  <c r="AM17" i="3"/>
  <c r="AQ56" i="3" l="1"/>
  <c r="AR54" i="3"/>
  <c r="AR32" i="3" s="1"/>
  <c r="AR139" i="3"/>
  <c r="AR36" i="3" s="1"/>
  <c r="AL25" i="3"/>
  <c r="AM26" i="3"/>
  <c r="AQ48" i="3"/>
  <c r="AP29" i="3"/>
  <c r="AP49" i="3"/>
  <c r="AQ60" i="3"/>
  <c r="AQ43" i="3"/>
  <c r="AQ30" i="3"/>
  <c r="AS90" i="3"/>
  <c r="AS96" i="3"/>
  <c r="AS95" i="3"/>
  <c r="AS89" i="3"/>
  <c r="AT1" i="3"/>
  <c r="AS3" i="3"/>
  <c r="AT2" i="3"/>
  <c r="AR46" i="3"/>
  <c r="AR45" i="3"/>
  <c r="AR42" i="3"/>
  <c r="AR41" i="3"/>
  <c r="AR47" i="3"/>
  <c r="AN10" i="3"/>
  <c r="AN119" i="3"/>
  <c r="AQ92" i="3"/>
  <c r="AR91" i="3"/>
  <c r="AR76" i="3" s="1"/>
  <c r="AO156" i="3"/>
  <c r="AO14" i="3"/>
  <c r="AP125" i="3"/>
  <c r="AP15" i="3" s="1"/>
  <c r="AP126" i="3"/>
  <c r="AP16" i="3" s="1"/>
  <c r="AP124" i="3"/>
  <c r="AP123" i="3"/>
  <c r="AQ98" i="3"/>
  <c r="AQ117" i="3" s="1"/>
  <c r="AR97" i="3"/>
  <c r="AN17" i="3"/>
  <c r="AO127" i="3"/>
  <c r="AO118" i="3"/>
  <c r="AO13" i="3"/>
  <c r="AP154" i="3"/>
  <c r="AP9" i="3"/>
  <c r="AM11" i="3"/>
  <c r="AM77" i="3" s="1"/>
  <c r="AR56" i="3" l="1"/>
  <c r="AS54" i="3"/>
  <c r="AS32" i="3" s="1"/>
  <c r="AS139" i="3"/>
  <c r="AS36" i="3" s="1"/>
  <c r="AN26" i="3"/>
  <c r="AM25" i="3"/>
  <c r="AO17" i="3"/>
  <c r="AU1" i="3"/>
  <c r="AT95" i="3"/>
  <c r="AT89" i="3"/>
  <c r="AT90" i="3"/>
  <c r="AT3" i="3"/>
  <c r="AT96" i="3"/>
  <c r="AU2" i="3"/>
  <c r="AS42" i="3"/>
  <c r="AS41" i="3"/>
  <c r="AS47" i="3"/>
  <c r="AS46" i="3"/>
  <c r="AS45" i="3"/>
  <c r="AR30" i="3"/>
  <c r="AR43" i="3"/>
  <c r="AR60" i="3"/>
  <c r="AR48" i="3"/>
  <c r="AQ29" i="3"/>
  <c r="AQ49" i="3"/>
  <c r="AR92" i="3"/>
  <c r="AS91" i="3"/>
  <c r="AS76" i="3" s="1"/>
  <c r="AQ124" i="3"/>
  <c r="AQ126" i="3"/>
  <c r="AQ16" i="3" s="1"/>
  <c r="AQ123" i="3"/>
  <c r="AQ125" i="3"/>
  <c r="AQ15" i="3" s="1"/>
  <c r="AR98" i="3"/>
  <c r="AR117" i="3" s="1"/>
  <c r="AS97" i="3"/>
  <c r="AP127" i="3"/>
  <c r="AP118" i="3"/>
  <c r="AP13" i="3"/>
  <c r="AQ154" i="3"/>
  <c r="AQ9" i="3"/>
  <c r="AP156" i="3"/>
  <c r="AP14" i="3"/>
  <c r="AN11" i="3"/>
  <c r="AN77" i="3" s="1"/>
  <c r="AO10" i="3"/>
  <c r="AO119" i="3"/>
  <c r="AS56" i="3" l="1"/>
  <c r="AT54" i="3"/>
  <c r="AT32" i="3" s="1"/>
  <c r="AT139" i="3"/>
  <c r="AT36" i="3" s="1"/>
  <c r="AS48" i="3"/>
  <c r="AS29" i="3" s="1"/>
  <c r="AN25" i="3"/>
  <c r="AO26" i="3"/>
  <c r="AT41" i="3"/>
  <c r="AT46" i="3"/>
  <c r="AT42" i="3"/>
  <c r="AT47" i="3"/>
  <c r="AT45" i="3"/>
  <c r="AR29" i="3"/>
  <c r="AR49" i="3"/>
  <c r="AU3" i="3"/>
  <c r="AU95" i="3"/>
  <c r="AV2" i="3"/>
  <c r="AU96" i="3"/>
  <c r="AU89" i="3"/>
  <c r="AV1" i="3"/>
  <c r="AU90" i="3"/>
  <c r="AS60" i="3"/>
  <c r="AS30" i="3"/>
  <c r="AS43" i="3"/>
  <c r="AP17" i="3"/>
  <c r="AP10" i="3"/>
  <c r="AP119" i="3"/>
  <c r="AQ127" i="3"/>
  <c r="AQ118" i="3"/>
  <c r="AQ13" i="3"/>
  <c r="AS92" i="3"/>
  <c r="AT91" i="3"/>
  <c r="AT76" i="3" s="1"/>
  <c r="AR124" i="3"/>
  <c r="AR125" i="3"/>
  <c r="AR15" i="3" s="1"/>
  <c r="AR126" i="3"/>
  <c r="AR16" i="3" s="1"/>
  <c r="AR123" i="3"/>
  <c r="AS98" i="3"/>
  <c r="AS117" i="3" s="1"/>
  <c r="AT97" i="3"/>
  <c r="AQ156" i="3"/>
  <c r="AQ14" i="3"/>
  <c r="AO11" i="3"/>
  <c r="AO77" i="3" s="1"/>
  <c r="AR154" i="3"/>
  <c r="AR9" i="3"/>
  <c r="AT56" i="3" l="1"/>
  <c r="AU54" i="3"/>
  <c r="AU32" i="3" s="1"/>
  <c r="AU139" i="3"/>
  <c r="AU36" i="3" s="1"/>
  <c r="AS49" i="3"/>
  <c r="AO25" i="3"/>
  <c r="AP26" i="3"/>
  <c r="AQ17" i="3"/>
  <c r="AV90" i="3"/>
  <c r="AV89" i="3"/>
  <c r="AW2" i="3"/>
  <c r="AW1" i="3"/>
  <c r="AV95" i="3"/>
  <c r="AV3" i="3"/>
  <c r="AV96" i="3"/>
  <c r="AU41" i="3"/>
  <c r="AU42" i="3"/>
  <c r="AU45" i="3"/>
  <c r="AU46" i="3"/>
  <c r="AU47" i="3"/>
  <c r="AT30" i="3"/>
  <c r="AT43" i="3"/>
  <c r="AT60" i="3"/>
  <c r="AT48" i="3"/>
  <c r="AT98" i="3"/>
  <c r="AT117" i="3" s="1"/>
  <c r="AU97" i="3"/>
  <c r="AP11" i="3"/>
  <c r="AP77" i="3" s="1"/>
  <c r="AS154" i="3"/>
  <c r="AS9" i="3"/>
  <c r="AT92" i="3"/>
  <c r="AU91" i="3"/>
  <c r="AU76" i="3" s="1"/>
  <c r="AS124" i="3"/>
  <c r="AS125" i="3"/>
  <c r="AS15" i="3" s="1"/>
  <c r="AS123" i="3"/>
  <c r="AS126" i="3"/>
  <c r="AS16" i="3" s="1"/>
  <c r="AQ10" i="3"/>
  <c r="AQ119" i="3"/>
  <c r="AR127" i="3"/>
  <c r="AR118" i="3"/>
  <c r="AR13" i="3"/>
  <c r="AR156" i="3"/>
  <c r="AR14" i="3"/>
  <c r="AU56" i="3" l="1"/>
  <c r="AV54" i="3"/>
  <c r="AV32" i="3" s="1"/>
  <c r="AV139" i="3"/>
  <c r="AV36" i="3" s="1"/>
  <c r="AQ26" i="3"/>
  <c r="AP25" i="3"/>
  <c r="AU60" i="3"/>
  <c r="AU43" i="3"/>
  <c r="AU30" i="3"/>
  <c r="AW90" i="3"/>
  <c r="AW95" i="3"/>
  <c r="AX1" i="3"/>
  <c r="AX2" i="3"/>
  <c r="AW3" i="3"/>
  <c r="AW96" i="3"/>
  <c r="AW89" i="3"/>
  <c r="AR17" i="3"/>
  <c r="AT49" i="3"/>
  <c r="AT29" i="3"/>
  <c r="AU48" i="3"/>
  <c r="AV41" i="3"/>
  <c r="AV47" i="3"/>
  <c r="AV42" i="3"/>
  <c r="AV45" i="3"/>
  <c r="AV46" i="3"/>
  <c r="AV56" i="3"/>
  <c r="AS118" i="3"/>
  <c r="AS127" i="3"/>
  <c r="AS13" i="3"/>
  <c r="AT126" i="3"/>
  <c r="AT16" i="3" s="1"/>
  <c r="AT124" i="3"/>
  <c r="AT125" i="3"/>
  <c r="AT15" i="3" s="1"/>
  <c r="AT123" i="3"/>
  <c r="AR10" i="3"/>
  <c r="AR119" i="3"/>
  <c r="AQ11" i="3"/>
  <c r="AQ77" i="3" s="1"/>
  <c r="AS156" i="3"/>
  <c r="AS14" i="3"/>
  <c r="AU98" i="3"/>
  <c r="AU117" i="3" s="1"/>
  <c r="AV97" i="3"/>
  <c r="AU92" i="3"/>
  <c r="AV91" i="3"/>
  <c r="AV76" i="3" s="1"/>
  <c r="AT154" i="3"/>
  <c r="AT9" i="3"/>
  <c r="AW54" i="3" l="1"/>
  <c r="AW32" i="3" s="1"/>
  <c r="AW139" i="3"/>
  <c r="AW36" i="3" s="1"/>
  <c r="AR26" i="3"/>
  <c r="AQ25" i="3"/>
  <c r="AS17" i="3"/>
  <c r="AU49" i="3"/>
  <c r="AU29" i="3"/>
  <c r="AV43" i="3"/>
  <c r="AV60" i="3"/>
  <c r="AV30" i="3"/>
  <c r="AX89" i="3"/>
  <c r="AX90" i="3"/>
  <c r="AY2" i="3"/>
  <c r="AX95" i="3"/>
  <c r="AX96" i="3"/>
  <c r="AX3" i="3"/>
  <c r="AY1" i="3"/>
  <c r="AV48" i="3"/>
  <c r="AW41" i="3"/>
  <c r="AW45" i="3"/>
  <c r="AW46" i="3"/>
  <c r="AW42" i="3"/>
  <c r="AW47" i="3"/>
  <c r="AT156" i="3"/>
  <c r="AT14" i="3"/>
  <c r="AS10" i="3"/>
  <c r="AS119" i="3"/>
  <c r="AU154" i="3"/>
  <c r="AU9" i="3"/>
  <c r="AT127" i="3"/>
  <c r="AT118" i="3"/>
  <c r="AT13" i="3"/>
  <c r="AU126" i="3"/>
  <c r="AU16" i="3" s="1"/>
  <c r="AU124" i="3"/>
  <c r="AU123" i="3"/>
  <c r="AU125" i="3"/>
  <c r="AU15" i="3" s="1"/>
  <c r="AV98" i="3"/>
  <c r="AV117" i="3" s="1"/>
  <c r="AW97" i="3"/>
  <c r="AR11" i="3"/>
  <c r="AR77" i="3" s="1"/>
  <c r="AV92" i="3"/>
  <c r="AW91" i="3"/>
  <c r="AW76" i="3" s="1"/>
  <c r="AW56" i="3" l="1"/>
  <c r="AX54" i="3"/>
  <c r="AX32" i="3" s="1"/>
  <c r="AX139" i="3"/>
  <c r="AX36" i="3" s="1"/>
  <c r="AS26" i="3"/>
  <c r="AR25" i="3"/>
  <c r="AT17" i="3"/>
  <c r="AW60" i="3"/>
  <c r="AW43" i="3"/>
  <c r="AW30" i="3"/>
  <c r="AV49" i="3"/>
  <c r="AV29" i="3"/>
  <c r="AX46" i="3"/>
  <c r="AX47" i="3"/>
  <c r="AX41" i="3"/>
  <c r="AX42" i="3"/>
  <c r="AX45" i="3"/>
  <c r="AY90" i="3"/>
  <c r="AY95" i="3"/>
  <c r="AY96" i="3"/>
  <c r="AZ1" i="3"/>
  <c r="AY3" i="3"/>
  <c r="AY89" i="3"/>
  <c r="AZ2" i="3"/>
  <c r="AW48" i="3"/>
  <c r="AX56" i="3"/>
  <c r="AV154" i="3"/>
  <c r="AV9" i="3"/>
  <c r="AT10" i="3"/>
  <c r="AT119" i="3"/>
  <c r="AW98" i="3"/>
  <c r="AW117" i="3" s="1"/>
  <c r="AX97" i="3"/>
  <c r="AV126" i="3"/>
  <c r="AV16" i="3" s="1"/>
  <c r="AV123" i="3"/>
  <c r="AV124" i="3"/>
  <c r="AV125" i="3"/>
  <c r="AV15" i="3" s="1"/>
  <c r="AU127" i="3"/>
  <c r="AU118" i="3"/>
  <c r="AU13" i="3"/>
  <c r="AS11" i="3"/>
  <c r="AS77" i="3" s="1"/>
  <c r="AW92" i="3"/>
  <c r="AX91" i="3"/>
  <c r="AX76" i="3" s="1"/>
  <c r="AU156" i="3"/>
  <c r="AU14" i="3"/>
  <c r="AY54" i="3" l="1"/>
  <c r="AY32" i="3" s="1"/>
  <c r="AY139" i="3"/>
  <c r="AY36" i="3" s="1"/>
  <c r="AS25" i="3"/>
  <c r="AT26" i="3"/>
  <c r="AY45" i="3"/>
  <c r="AY46" i="3"/>
  <c r="AY47" i="3"/>
  <c r="AY41" i="3"/>
  <c r="AY42" i="3"/>
  <c r="AX43" i="3"/>
  <c r="AX60" i="3"/>
  <c r="AX30" i="3"/>
  <c r="AW29" i="3"/>
  <c r="AW49" i="3"/>
  <c r="AX48" i="3"/>
  <c r="AU17" i="3"/>
  <c r="AZ95" i="3"/>
  <c r="BA2" i="3"/>
  <c r="AZ3" i="3"/>
  <c r="AZ89" i="3"/>
  <c r="BA1" i="3"/>
  <c r="AZ90" i="3"/>
  <c r="AZ96" i="3"/>
  <c r="AW124" i="3"/>
  <c r="AW125" i="3"/>
  <c r="AW15" i="3" s="1"/>
  <c r="AW126" i="3"/>
  <c r="AW16" i="3" s="1"/>
  <c r="AW123" i="3"/>
  <c r="AT11" i="3"/>
  <c r="AT77" i="3" s="1"/>
  <c r="AW154" i="3"/>
  <c r="AW9" i="3"/>
  <c r="AV118" i="3"/>
  <c r="AV127" i="3"/>
  <c r="AV13" i="3"/>
  <c r="AX98" i="3"/>
  <c r="AX117" i="3" s="1"/>
  <c r="AY97" i="3"/>
  <c r="AU10" i="3"/>
  <c r="AU119" i="3"/>
  <c r="AX92" i="3"/>
  <c r="AY91" i="3"/>
  <c r="AY76" i="3" s="1"/>
  <c r="AV156" i="3"/>
  <c r="AV14" i="3"/>
  <c r="AY56" i="3" l="1"/>
  <c r="AZ54" i="3"/>
  <c r="AZ32" i="3" s="1"/>
  <c r="AZ139" i="3"/>
  <c r="AZ36" i="3" s="1"/>
  <c r="AT25" i="3"/>
  <c r="AU26" i="3"/>
  <c r="AX29" i="3"/>
  <c r="AX49" i="3"/>
  <c r="AY30" i="3"/>
  <c r="AY60" i="3"/>
  <c r="AY43" i="3"/>
  <c r="BA3" i="3"/>
  <c r="BB2" i="3"/>
  <c r="BA96" i="3"/>
  <c r="BB1" i="3"/>
  <c r="BA90" i="3"/>
  <c r="BA95" i="3"/>
  <c r="BA89" i="3"/>
  <c r="AZ41" i="3"/>
  <c r="AZ47" i="3"/>
  <c r="AZ46" i="3"/>
  <c r="AZ42" i="3"/>
  <c r="AZ45" i="3"/>
  <c r="AY48" i="3"/>
  <c r="AW156" i="3"/>
  <c r="AW14" i="3"/>
  <c r="AU11" i="3"/>
  <c r="AU77" i="3" s="1"/>
  <c r="AY98" i="3"/>
  <c r="AY117" i="3" s="1"/>
  <c r="AZ97" i="3"/>
  <c r="AW127" i="3"/>
  <c r="AW118" i="3"/>
  <c r="AW13" i="3"/>
  <c r="AY92" i="3"/>
  <c r="AZ91" i="3"/>
  <c r="AZ76" i="3" s="1"/>
  <c r="AV17" i="3"/>
  <c r="AV10" i="3"/>
  <c r="AV119" i="3"/>
  <c r="AX154" i="3"/>
  <c r="AX9" i="3"/>
  <c r="AX125" i="3"/>
  <c r="AX15" i="3" s="1"/>
  <c r="AX126" i="3"/>
  <c r="AX16" i="3" s="1"/>
  <c r="AX124" i="3"/>
  <c r="AX123" i="3"/>
  <c r="AZ56" i="3" l="1"/>
  <c r="BA54" i="3"/>
  <c r="BA32" i="3" s="1"/>
  <c r="BA139" i="3"/>
  <c r="BA36" i="3" s="1"/>
  <c r="AV26" i="3"/>
  <c r="AU25" i="3"/>
  <c r="AW17" i="3"/>
  <c r="AY29" i="3"/>
  <c r="AY49" i="3"/>
  <c r="AZ60" i="3"/>
  <c r="AZ43" i="3"/>
  <c r="AZ30" i="3"/>
  <c r="BA42" i="3"/>
  <c r="BA47" i="3"/>
  <c r="BA46" i="3"/>
  <c r="BA41" i="3"/>
  <c r="BA45" i="3"/>
  <c r="AZ48" i="3"/>
  <c r="BB89" i="3"/>
  <c r="BB95" i="3"/>
  <c r="BB90" i="3"/>
  <c r="BB3" i="3"/>
  <c r="BB96" i="3"/>
  <c r="BC1" i="3"/>
  <c r="BC2" i="3"/>
  <c r="AY154" i="3"/>
  <c r="AY9" i="3"/>
  <c r="AZ92" i="3"/>
  <c r="BA91" i="3"/>
  <c r="BA76" i="3" s="1"/>
  <c r="AX127" i="3"/>
  <c r="AX118" i="3"/>
  <c r="AX13" i="3"/>
  <c r="AW10" i="3"/>
  <c r="AW119" i="3"/>
  <c r="AZ98" i="3"/>
  <c r="AZ117" i="3" s="1"/>
  <c r="BA97" i="3"/>
  <c r="AY126" i="3"/>
  <c r="AY16" i="3" s="1"/>
  <c r="AY125" i="3"/>
  <c r="AY15" i="3" s="1"/>
  <c r="AY123" i="3"/>
  <c r="AY124" i="3"/>
  <c r="AV11" i="3"/>
  <c r="AV77" i="3" s="1"/>
  <c r="AX156" i="3"/>
  <c r="AX14" i="3"/>
  <c r="BA56" i="3" l="1"/>
  <c r="BB54" i="3"/>
  <c r="BB32" i="3" s="1"/>
  <c r="BB139" i="3"/>
  <c r="BB36" i="3" s="1"/>
  <c r="AW26" i="3"/>
  <c r="AV25" i="3"/>
  <c r="BA48" i="3"/>
  <c r="BA49" i="3" s="1"/>
  <c r="AZ29" i="3"/>
  <c r="AZ49" i="3"/>
  <c r="BC96" i="3"/>
  <c r="BD2" i="3"/>
  <c r="BD1" i="3"/>
  <c r="BC95" i="3"/>
  <c r="BC3" i="3"/>
  <c r="BC89" i="3"/>
  <c r="BC90" i="3"/>
  <c r="BB46" i="3"/>
  <c r="BB45" i="3"/>
  <c r="BB47" i="3"/>
  <c r="BB41" i="3"/>
  <c r="BB42" i="3"/>
  <c r="BA60" i="3"/>
  <c r="BA43" i="3"/>
  <c r="BA30" i="3"/>
  <c r="AX17" i="3"/>
  <c r="AW11" i="3"/>
  <c r="AW77" i="3" s="1"/>
  <c r="AX10" i="3"/>
  <c r="AX119" i="3"/>
  <c r="BA92" i="3"/>
  <c r="BB91" i="3"/>
  <c r="BB76" i="3" s="1"/>
  <c r="AZ124" i="3"/>
  <c r="AZ125" i="3"/>
  <c r="AZ15" i="3" s="1"/>
  <c r="AZ123" i="3"/>
  <c r="AZ126" i="3"/>
  <c r="AZ16" i="3" s="1"/>
  <c r="AZ154" i="3"/>
  <c r="AZ9" i="3"/>
  <c r="AY156" i="3"/>
  <c r="AY14" i="3"/>
  <c r="AY127" i="3"/>
  <c r="AY118" i="3"/>
  <c r="AY13" i="3"/>
  <c r="BA98" i="3"/>
  <c r="BA117" i="3" s="1"/>
  <c r="BB97" i="3"/>
  <c r="BB56" i="3" l="1"/>
  <c r="BC54" i="3"/>
  <c r="BC32" i="3" s="1"/>
  <c r="BC139" i="3"/>
  <c r="BC36" i="3" s="1"/>
  <c r="AX26" i="3"/>
  <c r="AW25" i="3"/>
  <c r="AY17" i="3"/>
  <c r="BA29" i="3"/>
  <c r="BC47" i="3"/>
  <c r="BC42" i="3"/>
  <c r="BC45" i="3"/>
  <c r="BC46" i="3"/>
  <c r="BC41" i="3"/>
  <c r="BB48" i="3"/>
  <c r="BE2" i="3"/>
  <c r="BD95" i="3"/>
  <c r="BD3" i="3"/>
  <c r="BD96" i="3"/>
  <c r="BD90" i="3"/>
  <c r="BE1" i="3"/>
  <c r="BD89" i="3"/>
  <c r="BB43" i="3"/>
  <c r="BB60" i="3"/>
  <c r="BB30" i="3"/>
  <c r="AZ127" i="3"/>
  <c r="AZ118" i="3"/>
  <c r="AZ13" i="3"/>
  <c r="AY10" i="3"/>
  <c r="AY119" i="3"/>
  <c r="AZ156" i="3"/>
  <c r="AZ14" i="3"/>
  <c r="AX11" i="3"/>
  <c r="AX77" i="3" s="1"/>
  <c r="BB98" i="3"/>
  <c r="BB117" i="3" s="1"/>
  <c r="BC97" i="3"/>
  <c r="BB92" i="3"/>
  <c r="BC91" i="3"/>
  <c r="BC76" i="3" s="1"/>
  <c r="BA154" i="3"/>
  <c r="BA9" i="3"/>
  <c r="BA124" i="3"/>
  <c r="BA126" i="3"/>
  <c r="BA16" i="3" s="1"/>
  <c r="BA123" i="3"/>
  <c r="BA125" i="3"/>
  <c r="BA15" i="3" s="1"/>
  <c r="BC56" i="3" l="1"/>
  <c r="BD54" i="3"/>
  <c r="BD56" i="3" s="1"/>
  <c r="BD139" i="3"/>
  <c r="BD36" i="3" s="1"/>
  <c r="AX25" i="3"/>
  <c r="AY26" i="3"/>
  <c r="BB29" i="3"/>
  <c r="BB49" i="3"/>
  <c r="BD45" i="3"/>
  <c r="BD46" i="3"/>
  <c r="BD47" i="3"/>
  <c r="BD42" i="3"/>
  <c r="BD41" i="3"/>
  <c r="BC43" i="3"/>
  <c r="BC60" i="3"/>
  <c r="BC30" i="3"/>
  <c r="BE90" i="3"/>
  <c r="BE89" i="3"/>
  <c r="BE95" i="3"/>
  <c r="BF2" i="3"/>
  <c r="BF1" i="3"/>
  <c r="BE3" i="3"/>
  <c r="BE96" i="3"/>
  <c r="BC48" i="3"/>
  <c r="BA127" i="3"/>
  <c r="BA118" i="3"/>
  <c r="BA13" i="3"/>
  <c r="BC92" i="3"/>
  <c r="BD91" i="3"/>
  <c r="BD76" i="3" s="1"/>
  <c r="BB123" i="3"/>
  <c r="BB125" i="3"/>
  <c r="BB15" i="3" s="1"/>
  <c r="BB126" i="3"/>
  <c r="BB16" i="3" s="1"/>
  <c r="BB124" i="3"/>
  <c r="BA156" i="3"/>
  <c r="BA14" i="3"/>
  <c r="BB154" i="3"/>
  <c r="BB9" i="3"/>
  <c r="AY11" i="3"/>
  <c r="AY77" i="3" s="1"/>
  <c r="BC98" i="3"/>
  <c r="BC117" i="3" s="1"/>
  <c r="BD97" i="3"/>
  <c r="AZ17" i="3"/>
  <c r="AZ10" i="3"/>
  <c r="AZ119" i="3"/>
  <c r="BD32" i="3" l="1"/>
  <c r="BE54" i="3"/>
  <c r="BE139" i="3"/>
  <c r="BE36" i="3" s="1"/>
  <c r="AY25" i="3"/>
  <c r="AZ26" i="3"/>
  <c r="BC29" i="3"/>
  <c r="BC49" i="3"/>
  <c r="BD43" i="3"/>
  <c r="BD30" i="3"/>
  <c r="BD60" i="3"/>
  <c r="BD48" i="3"/>
  <c r="BE42" i="3"/>
  <c r="BE45" i="3"/>
  <c r="BE46" i="3"/>
  <c r="BE47" i="3"/>
  <c r="BE41" i="3"/>
  <c r="BF89" i="3"/>
  <c r="BF90" i="3"/>
  <c r="BG1" i="3"/>
  <c r="BF95" i="3"/>
  <c r="BG2" i="3"/>
  <c r="BF96" i="3"/>
  <c r="BF3" i="3"/>
  <c r="BB127" i="3"/>
  <c r="BB118" i="3"/>
  <c r="BB13" i="3"/>
  <c r="BC124" i="3"/>
  <c r="BC125" i="3"/>
  <c r="BC15" i="3" s="1"/>
  <c r="BC123" i="3"/>
  <c r="BC126" i="3"/>
  <c r="BC16" i="3" s="1"/>
  <c r="BD92" i="3"/>
  <c r="BE91" i="3"/>
  <c r="BE76" i="3" s="1"/>
  <c r="AZ11" i="3"/>
  <c r="AZ77" i="3" s="1"/>
  <c r="BA17" i="3"/>
  <c r="BD98" i="3"/>
  <c r="BD117" i="3" s="1"/>
  <c r="BE97" i="3"/>
  <c r="BA10" i="3"/>
  <c r="BA119" i="3"/>
  <c r="BC154" i="3"/>
  <c r="BC9" i="3"/>
  <c r="BB156" i="3"/>
  <c r="BB14" i="3"/>
  <c r="BE56" i="3" l="1"/>
  <c r="BE32" i="3"/>
  <c r="BF54" i="3"/>
  <c r="BF139" i="3"/>
  <c r="BF36" i="3" s="1"/>
  <c r="BA26" i="3"/>
  <c r="AZ25" i="3"/>
  <c r="BB17" i="3"/>
  <c r="BD49" i="3"/>
  <c r="BD29" i="3"/>
  <c r="BE60" i="3"/>
  <c r="BE30" i="3"/>
  <c r="BE43" i="3"/>
  <c r="BF46" i="3"/>
  <c r="BF47" i="3"/>
  <c r="BF45" i="3"/>
  <c r="BF41" i="3"/>
  <c r="BF42" i="3"/>
  <c r="BG90" i="3"/>
  <c r="BG95" i="3"/>
  <c r="BH1" i="3"/>
  <c r="BG89" i="3"/>
  <c r="BG96" i="3"/>
  <c r="BG3" i="3"/>
  <c r="BH2" i="3"/>
  <c r="BE48" i="3"/>
  <c r="BE92" i="3"/>
  <c r="BF91" i="3"/>
  <c r="BF76" i="3" s="1"/>
  <c r="BB10" i="3"/>
  <c r="BB119" i="3"/>
  <c r="BA11" i="3"/>
  <c r="BA77" i="3" s="1"/>
  <c r="BD123" i="3"/>
  <c r="BD124" i="3"/>
  <c r="BD126" i="3"/>
  <c r="BD16" i="3" s="1"/>
  <c r="BD125" i="3"/>
  <c r="BD15" i="3" s="1"/>
  <c r="BE98" i="3"/>
  <c r="BE117" i="3" s="1"/>
  <c r="BF97" i="3"/>
  <c r="BD154" i="3"/>
  <c r="BD9" i="3"/>
  <c r="BC127" i="3"/>
  <c r="BC118" i="3"/>
  <c r="BC13" i="3"/>
  <c r="BC156" i="3"/>
  <c r="BC14" i="3"/>
  <c r="BF56" i="3" l="1"/>
  <c r="BF32" i="3"/>
  <c r="BG54" i="3"/>
  <c r="BG56" i="3" s="1"/>
  <c r="BG139" i="3"/>
  <c r="BG36" i="3" s="1"/>
  <c r="BA25" i="3"/>
  <c r="BB26" i="3"/>
  <c r="BG41" i="3"/>
  <c r="BG47" i="3"/>
  <c r="BG46" i="3"/>
  <c r="BG45" i="3"/>
  <c r="BG42" i="3"/>
  <c r="BE49" i="3"/>
  <c r="BE29" i="3"/>
  <c r="BH90" i="3"/>
  <c r="BH96" i="3"/>
  <c r="BI2" i="3"/>
  <c r="BH3" i="3"/>
  <c r="BH95" i="3"/>
  <c r="BI1" i="3"/>
  <c r="BH89" i="3"/>
  <c r="BF60" i="3"/>
  <c r="BF43" i="3"/>
  <c r="BF30" i="3"/>
  <c r="BF48" i="3"/>
  <c r="BF98" i="3"/>
  <c r="BF117" i="3" s="1"/>
  <c r="BG97" i="3"/>
  <c r="BE154" i="3"/>
  <c r="BE9" i="3"/>
  <c r="BB11" i="3"/>
  <c r="BB77" i="3" s="1"/>
  <c r="BC17" i="3"/>
  <c r="BC10" i="3"/>
  <c r="BC119" i="3"/>
  <c r="BD156" i="3"/>
  <c r="BD14" i="3"/>
  <c r="BF92" i="3"/>
  <c r="BG91" i="3"/>
  <c r="BG76" i="3" s="1"/>
  <c r="BD118" i="3"/>
  <c r="BD127" i="3"/>
  <c r="BD13" i="3"/>
  <c r="BE124" i="3"/>
  <c r="BE125" i="3"/>
  <c r="BE15" i="3" s="1"/>
  <c r="BE126" i="3"/>
  <c r="BE16" i="3" s="1"/>
  <c r="BE123" i="3"/>
  <c r="BG32" i="3" l="1"/>
  <c r="BH54" i="3"/>
  <c r="BH139" i="3"/>
  <c r="BH36" i="3" s="1"/>
  <c r="BC26" i="3"/>
  <c r="BB25" i="3"/>
  <c r="BH46" i="3"/>
  <c r="BH45" i="3"/>
  <c r="BH42" i="3"/>
  <c r="BH47" i="3"/>
  <c r="BH41" i="3"/>
  <c r="BF29" i="3"/>
  <c r="BF49" i="3"/>
  <c r="BI89" i="3"/>
  <c r="BJ1" i="3"/>
  <c r="BI3" i="3"/>
  <c r="BI95" i="3"/>
  <c r="BJ2" i="3"/>
  <c r="BI96" i="3"/>
  <c r="BI90" i="3"/>
  <c r="BI139" i="3" s="1"/>
  <c r="BI36" i="3" s="1"/>
  <c r="BG48" i="3"/>
  <c r="BD17" i="3"/>
  <c r="BG60" i="3"/>
  <c r="BG43" i="3"/>
  <c r="BG30" i="3"/>
  <c r="BG98" i="3"/>
  <c r="BG117" i="3" s="1"/>
  <c r="BH97" i="3"/>
  <c r="BD10" i="3"/>
  <c r="BD119" i="3"/>
  <c r="BF154" i="3"/>
  <c r="BF9" i="3"/>
  <c r="BC11" i="3"/>
  <c r="BC77" i="3" s="1"/>
  <c r="BE127" i="3"/>
  <c r="BE118" i="3"/>
  <c r="BE13" i="3"/>
  <c r="BG92" i="3"/>
  <c r="BH91" i="3"/>
  <c r="BH76" i="3" s="1"/>
  <c r="BF126" i="3"/>
  <c r="BF16" i="3" s="1"/>
  <c r="BF124" i="3"/>
  <c r="BF123" i="3"/>
  <c r="BF125" i="3"/>
  <c r="BF15" i="3" s="1"/>
  <c r="BE156" i="3"/>
  <c r="BE14" i="3"/>
  <c r="BH56" i="3" l="1"/>
  <c r="BH32" i="3"/>
  <c r="BD26" i="3"/>
  <c r="BC25" i="3"/>
  <c r="BG29" i="3"/>
  <c r="BG49" i="3"/>
  <c r="BI54" i="3"/>
  <c r="BI32" i="3" s="1"/>
  <c r="BH60" i="3"/>
  <c r="BH43" i="3"/>
  <c r="BH30" i="3"/>
  <c r="BJ89" i="3"/>
  <c r="BJ90" i="3"/>
  <c r="BJ95" i="3"/>
  <c r="BJ3" i="3"/>
  <c r="BJ96" i="3"/>
  <c r="BK1" i="3"/>
  <c r="BK2" i="3"/>
  <c r="BH48" i="3"/>
  <c r="BE17" i="3"/>
  <c r="BI41" i="3"/>
  <c r="BI42" i="3"/>
  <c r="BI47" i="3"/>
  <c r="BI45" i="3"/>
  <c r="BI46" i="3"/>
  <c r="BF127" i="3"/>
  <c r="BF118" i="3"/>
  <c r="BF13" i="3"/>
  <c r="BG123" i="3"/>
  <c r="BG125" i="3"/>
  <c r="BG15" i="3" s="1"/>
  <c r="BG124" i="3"/>
  <c r="BG126" i="3"/>
  <c r="BG16" i="3" s="1"/>
  <c r="BF156" i="3"/>
  <c r="BF14" i="3"/>
  <c r="BE10" i="3"/>
  <c r="BE119" i="3"/>
  <c r="BD11" i="3"/>
  <c r="BD77" i="3" s="1"/>
  <c r="BH92" i="3"/>
  <c r="BI91" i="3"/>
  <c r="BI76" i="3" s="1"/>
  <c r="BH98" i="3"/>
  <c r="BH117" i="3" s="1"/>
  <c r="BI97" i="3"/>
  <c r="BG154" i="3"/>
  <c r="BG9" i="3"/>
  <c r="BJ54" i="3" l="1"/>
  <c r="BJ56" i="3" s="1"/>
  <c r="BJ139" i="3"/>
  <c r="BJ36" i="3" s="1"/>
  <c r="BD25" i="3"/>
  <c r="BE26" i="3"/>
  <c r="BH29" i="3"/>
  <c r="BH49" i="3"/>
  <c r="BI56" i="3"/>
  <c r="BI48" i="3"/>
  <c r="BI43" i="3"/>
  <c r="BI60" i="3"/>
  <c r="BI30" i="3"/>
  <c r="BK89" i="3"/>
  <c r="BK96" i="3"/>
  <c r="BK90" i="3"/>
  <c r="BK139" i="3" s="1"/>
  <c r="BK36" i="3" s="1"/>
  <c r="BL1" i="3"/>
  <c r="BK3" i="3"/>
  <c r="BL2" i="3"/>
  <c r="BK95" i="3"/>
  <c r="BJ41" i="3"/>
  <c r="BJ42" i="3"/>
  <c r="BJ45" i="3"/>
  <c r="BJ46" i="3"/>
  <c r="BJ47" i="3"/>
  <c r="BG127" i="3"/>
  <c r="BG118" i="3"/>
  <c r="BG13" i="3"/>
  <c r="BE11" i="3"/>
  <c r="BE77" i="3" s="1"/>
  <c r="BF17" i="3"/>
  <c r="BI98" i="3"/>
  <c r="BJ97" i="3"/>
  <c r="BF10" i="3"/>
  <c r="BF119" i="3"/>
  <c r="BH154" i="3"/>
  <c r="BH9" i="3"/>
  <c r="BI92" i="3"/>
  <c r="BJ91" i="3"/>
  <c r="BJ76" i="3" s="1"/>
  <c r="BH126" i="3"/>
  <c r="BH16" i="3" s="1"/>
  <c r="BH123" i="3"/>
  <c r="BH124" i="3"/>
  <c r="BH125" i="3"/>
  <c r="BH15" i="3" s="1"/>
  <c r="BG156" i="3"/>
  <c r="BG14" i="3"/>
  <c r="BJ32" i="3" l="1"/>
  <c r="BF26" i="3"/>
  <c r="BE25" i="3"/>
  <c r="BK42" i="3"/>
  <c r="BK45" i="3"/>
  <c r="BK41" i="3"/>
  <c r="BK47" i="3"/>
  <c r="BK46" i="3"/>
  <c r="BJ30" i="3"/>
  <c r="BJ43" i="3"/>
  <c r="BJ60" i="3"/>
  <c r="BL3" i="3"/>
  <c r="BL95" i="3"/>
  <c r="BL96" i="3"/>
  <c r="BL90" i="3"/>
  <c r="BL89" i="3"/>
  <c r="BM1" i="3"/>
  <c r="BM2" i="3"/>
  <c r="BK54" i="3"/>
  <c r="BK32" i="3" s="1"/>
  <c r="BI49" i="3"/>
  <c r="BI29" i="3"/>
  <c r="BJ48" i="3"/>
  <c r="BF11" i="3"/>
  <c r="BF77" i="3" s="1"/>
  <c r="BI123" i="3"/>
  <c r="BI125" i="3"/>
  <c r="BI15" i="3" s="1"/>
  <c r="BI124" i="3"/>
  <c r="BI126" i="3"/>
  <c r="BI16" i="3" s="1"/>
  <c r="BJ98" i="3"/>
  <c r="BJ117" i="3" s="1"/>
  <c r="BK97" i="3"/>
  <c r="BI117" i="3"/>
  <c r="BG17" i="3"/>
  <c r="BH127" i="3"/>
  <c r="BH118" i="3"/>
  <c r="BH13" i="3"/>
  <c r="BG10" i="3"/>
  <c r="BG119" i="3"/>
  <c r="BH156" i="3"/>
  <c r="BH14" i="3"/>
  <c r="BJ92" i="3"/>
  <c r="BK91" i="3"/>
  <c r="BK76" i="3" s="1"/>
  <c r="BL54" i="3" l="1"/>
  <c r="BL139" i="3"/>
  <c r="BL36" i="3" s="1"/>
  <c r="BG26" i="3"/>
  <c r="BF25" i="3"/>
  <c r="BH17" i="3"/>
  <c r="BJ29" i="3"/>
  <c r="BJ49" i="3"/>
  <c r="BK56" i="3"/>
  <c r="BK43" i="3"/>
  <c r="BK60" i="3"/>
  <c r="BK30" i="3"/>
  <c r="BK48" i="3"/>
  <c r="BL46" i="3"/>
  <c r="BL47" i="3"/>
  <c r="BL42" i="3"/>
  <c r="BL41" i="3"/>
  <c r="BL45" i="3"/>
  <c r="BM3" i="3"/>
  <c r="BM95" i="3"/>
  <c r="BM89" i="3"/>
  <c r="BM90" i="3"/>
  <c r="BM139" i="3" s="1"/>
  <c r="BM36" i="3" s="1"/>
  <c r="BN2" i="3"/>
  <c r="BM96" i="3"/>
  <c r="BN1" i="3"/>
  <c r="BH10" i="3"/>
  <c r="BH119" i="3"/>
  <c r="BI156" i="3"/>
  <c r="BI14" i="3"/>
  <c r="BI154" i="3"/>
  <c r="BI9" i="3"/>
  <c r="BI127" i="3"/>
  <c r="BI118" i="3"/>
  <c r="BI10" i="3" s="1"/>
  <c r="BI13" i="3"/>
  <c r="BK92" i="3"/>
  <c r="BL91" i="3"/>
  <c r="BL76" i="3" s="1"/>
  <c r="BK98" i="3"/>
  <c r="BL97" i="3"/>
  <c r="BJ123" i="3"/>
  <c r="BJ125" i="3"/>
  <c r="BJ126" i="3"/>
  <c r="BJ124" i="3"/>
  <c r="BG11" i="3"/>
  <c r="BG77" i="3" s="1"/>
  <c r="BJ154" i="3"/>
  <c r="BJ9" i="3"/>
  <c r="BL56" i="3" l="1"/>
  <c r="BL32" i="3"/>
  <c r="BH26" i="3"/>
  <c r="BG25" i="3"/>
  <c r="BK49" i="3"/>
  <c r="BK29" i="3"/>
  <c r="BL48" i="3"/>
  <c r="BL30" i="3"/>
  <c r="BL60" i="3"/>
  <c r="BL43" i="3"/>
  <c r="BN90" i="3"/>
  <c r="BN3" i="3"/>
  <c r="BO2" i="3"/>
  <c r="BN95" i="3"/>
  <c r="BO1" i="3"/>
  <c r="BN96" i="3"/>
  <c r="BN89" i="3"/>
  <c r="BM54" i="3"/>
  <c r="BM32" i="3" s="1"/>
  <c r="BI119" i="3"/>
  <c r="BM41" i="3"/>
  <c r="BM47" i="3"/>
  <c r="BM42" i="3"/>
  <c r="BM45" i="3"/>
  <c r="BM46" i="3"/>
  <c r="BJ127" i="3"/>
  <c r="BJ118" i="3"/>
  <c r="BJ13" i="3"/>
  <c r="BL92" i="3"/>
  <c r="BM91" i="3"/>
  <c r="BM76" i="3" s="1"/>
  <c r="BJ15" i="3"/>
  <c r="BK124" i="3"/>
  <c r="BK123" i="3"/>
  <c r="BK125" i="3"/>
  <c r="BK15" i="3" s="1"/>
  <c r="BK126" i="3"/>
  <c r="BK16" i="3" s="1"/>
  <c r="BI11" i="3"/>
  <c r="BI77" i="3" s="1"/>
  <c r="BK117" i="3"/>
  <c r="BI17" i="3"/>
  <c r="BJ156" i="3"/>
  <c r="BJ14" i="3"/>
  <c r="BH11" i="3"/>
  <c r="BH77" i="3" s="1"/>
  <c r="BJ16" i="3"/>
  <c r="BL98" i="3"/>
  <c r="BL117" i="3" s="1"/>
  <c r="BM97" i="3"/>
  <c r="BN54" i="3" l="1"/>
  <c r="BN139" i="3"/>
  <c r="BN36" i="3" s="1"/>
  <c r="BH25" i="3"/>
  <c r="BI26" i="3"/>
  <c r="BI25" i="3"/>
  <c r="BM43" i="3"/>
  <c r="BM30" i="3"/>
  <c r="BM60" i="3"/>
  <c r="BP1" i="3"/>
  <c r="BO95" i="3"/>
  <c r="BO89" i="3"/>
  <c r="BO3" i="3"/>
  <c r="BO90" i="3"/>
  <c r="BO139" i="3" s="1"/>
  <c r="BO36" i="3" s="1"/>
  <c r="BO96" i="3"/>
  <c r="BP2" i="3"/>
  <c r="BM56" i="3"/>
  <c r="BL49" i="3"/>
  <c r="BL29" i="3"/>
  <c r="BN56" i="3"/>
  <c r="BM48" i="3"/>
  <c r="BN46" i="3"/>
  <c r="BN47" i="3"/>
  <c r="BN45" i="3"/>
  <c r="BN42" i="3"/>
  <c r="BN41" i="3"/>
  <c r="BK154" i="3"/>
  <c r="BK9" i="3"/>
  <c r="BM98" i="3"/>
  <c r="BM117" i="3" s="1"/>
  <c r="BN97" i="3"/>
  <c r="BM92" i="3"/>
  <c r="BN91" i="3"/>
  <c r="BN76" i="3" s="1"/>
  <c r="BL123" i="3"/>
  <c r="BL126" i="3"/>
  <c r="BL16" i="3" s="1"/>
  <c r="BL124" i="3"/>
  <c r="BL125" i="3"/>
  <c r="BL15" i="3" s="1"/>
  <c r="BK127" i="3"/>
  <c r="BK118" i="3"/>
  <c r="BK10" i="3" s="1"/>
  <c r="BK13" i="3"/>
  <c r="BJ17" i="3"/>
  <c r="BL154" i="3"/>
  <c r="BL9" i="3"/>
  <c r="BK156" i="3"/>
  <c r="BK14" i="3"/>
  <c r="BJ10" i="3"/>
  <c r="BJ119" i="3"/>
  <c r="BN32" i="3" l="1"/>
  <c r="BJ26" i="3"/>
  <c r="BQ2" i="3"/>
  <c r="BQ1" i="3"/>
  <c r="BP89" i="3"/>
  <c r="BP3" i="3"/>
  <c r="BP95" i="3"/>
  <c r="BP96" i="3"/>
  <c r="BP90" i="3"/>
  <c r="BM49" i="3"/>
  <c r="BM29" i="3"/>
  <c r="BN30" i="3"/>
  <c r="BN60" i="3"/>
  <c r="BN43" i="3"/>
  <c r="BO54" i="3"/>
  <c r="BO32" i="3" s="1"/>
  <c r="BN48" i="3"/>
  <c r="BO46" i="3"/>
  <c r="BO45" i="3"/>
  <c r="BO47" i="3"/>
  <c r="BO42" i="3"/>
  <c r="BO41" i="3"/>
  <c r="BM154" i="3"/>
  <c r="BM9" i="3"/>
  <c r="BL156" i="3"/>
  <c r="BL14" i="3"/>
  <c r="BK11" i="3"/>
  <c r="BK77" i="3" s="1"/>
  <c r="BL118" i="3"/>
  <c r="BL127" i="3"/>
  <c r="BL13" i="3"/>
  <c r="BK119" i="3"/>
  <c r="BN98" i="3"/>
  <c r="BN117" i="3" s="1"/>
  <c r="BO97" i="3"/>
  <c r="BN92" i="3"/>
  <c r="BO91" i="3"/>
  <c r="BO76" i="3" s="1"/>
  <c r="BJ11" i="3"/>
  <c r="BJ77" i="3" s="1"/>
  <c r="BM125" i="3"/>
  <c r="BM15" i="3" s="1"/>
  <c r="BM126" i="3"/>
  <c r="BM16" i="3" s="1"/>
  <c r="BM123" i="3"/>
  <c r="BM124" i="3"/>
  <c r="BK17" i="3"/>
  <c r="BP54" i="3" l="1"/>
  <c r="BP32" i="3" s="1"/>
  <c r="BP139" i="3"/>
  <c r="BP36" i="3" s="1"/>
  <c r="BK25" i="3"/>
  <c r="BR1" i="3"/>
  <c r="BR2" i="3"/>
  <c r="BO48" i="3"/>
  <c r="BP41" i="3"/>
  <c r="BP47" i="3"/>
  <c r="BP45" i="3"/>
  <c r="BP46" i="3"/>
  <c r="BP42" i="3"/>
  <c r="BN29" i="3"/>
  <c r="BN49" i="3"/>
  <c r="BQ95" i="3"/>
  <c r="BQ89" i="3"/>
  <c r="BQ96" i="3"/>
  <c r="BQ90" i="3"/>
  <c r="BQ3" i="3"/>
  <c r="BO60" i="3"/>
  <c r="BO43" i="3"/>
  <c r="BO30" i="3"/>
  <c r="BO56" i="3"/>
  <c r="BO92" i="3"/>
  <c r="BP91" i="3"/>
  <c r="BP76" i="3" s="1"/>
  <c r="BL17" i="3"/>
  <c r="BK26" i="3"/>
  <c r="BL10" i="3"/>
  <c r="BL119" i="3"/>
  <c r="BN123" i="3"/>
  <c r="BN125" i="3"/>
  <c r="BN15" i="3" s="1"/>
  <c r="BN126" i="3"/>
  <c r="BN124" i="3"/>
  <c r="BO98" i="3"/>
  <c r="BP97" i="3"/>
  <c r="BM156" i="3"/>
  <c r="BM14" i="3"/>
  <c r="BJ25" i="3"/>
  <c r="BN154" i="3"/>
  <c r="BN9" i="3"/>
  <c r="BM127" i="3"/>
  <c r="BM118" i="3"/>
  <c r="BM13" i="3"/>
  <c r="BP56" i="3" l="1"/>
  <c r="BQ54" i="3"/>
  <c r="BQ139" i="3"/>
  <c r="BQ36" i="3" s="1"/>
  <c r="BL26" i="3"/>
  <c r="BM17" i="3"/>
  <c r="BS2" i="3"/>
  <c r="BS1" i="3"/>
  <c r="BR3" i="3"/>
  <c r="BR90" i="3"/>
  <c r="BR89" i="3"/>
  <c r="BR95" i="3"/>
  <c r="BR96" i="3"/>
  <c r="BP48" i="3"/>
  <c r="BQ45" i="3"/>
  <c r="BQ41" i="3"/>
  <c r="BQ42" i="3"/>
  <c r="BQ47" i="3"/>
  <c r="BQ46" i="3"/>
  <c r="BP43" i="3"/>
  <c r="BP30" i="3"/>
  <c r="BP60" i="3"/>
  <c r="BO29" i="3"/>
  <c r="BO49" i="3"/>
  <c r="BM10" i="3"/>
  <c r="BM119" i="3"/>
  <c r="BO125" i="3"/>
  <c r="BO124" i="3"/>
  <c r="BO126" i="3"/>
  <c r="BO16" i="3" s="1"/>
  <c r="BO123" i="3"/>
  <c r="BP98" i="3"/>
  <c r="BP117" i="3" s="1"/>
  <c r="BQ97" i="3"/>
  <c r="BP92" i="3"/>
  <c r="BQ91" i="3"/>
  <c r="BO117" i="3"/>
  <c r="BL11" i="3"/>
  <c r="BL77" i="3" s="1"/>
  <c r="BN127" i="3"/>
  <c r="BN118" i="3"/>
  <c r="BN13" i="3"/>
  <c r="BN156" i="3"/>
  <c r="BN14" i="3"/>
  <c r="BN16" i="3"/>
  <c r="BQ56" i="3" l="1"/>
  <c r="BQ32" i="3"/>
  <c r="BR54" i="3"/>
  <c r="BR139" i="3"/>
  <c r="BR36" i="3" s="1"/>
  <c r="BM26" i="3"/>
  <c r="BR91" i="3"/>
  <c r="BR76" i="3" s="1"/>
  <c r="BQ76" i="3"/>
  <c r="BR97" i="3"/>
  <c r="BR98" i="3" s="1"/>
  <c r="BR117" i="3" s="1"/>
  <c r="BR47" i="3"/>
  <c r="BR45" i="3"/>
  <c r="BR41" i="3"/>
  <c r="BR46" i="3"/>
  <c r="BR42" i="3"/>
  <c r="BT2" i="3"/>
  <c r="BS89" i="3"/>
  <c r="BT1" i="3"/>
  <c r="BS95" i="3"/>
  <c r="BS3" i="3"/>
  <c r="BS90" i="3"/>
  <c r="BS96" i="3"/>
  <c r="BN17" i="3"/>
  <c r="BQ48" i="3"/>
  <c r="BQ49" i="3" s="1"/>
  <c r="BQ30" i="3"/>
  <c r="BQ60" i="3"/>
  <c r="BQ43" i="3"/>
  <c r="BP29" i="3"/>
  <c r="BP49" i="3"/>
  <c r="BN10" i="3"/>
  <c r="BN119" i="3"/>
  <c r="BL25" i="3"/>
  <c r="BQ98" i="3"/>
  <c r="BQ117" i="3" s="1"/>
  <c r="BO156" i="3"/>
  <c r="BO14" i="3"/>
  <c r="BP154" i="3"/>
  <c r="BP9" i="3"/>
  <c r="BP124" i="3"/>
  <c r="BP123" i="3"/>
  <c r="BP125" i="3"/>
  <c r="BP15" i="3" s="1"/>
  <c r="BP126" i="3"/>
  <c r="BO154" i="3"/>
  <c r="BO9" i="3"/>
  <c r="BO127" i="3"/>
  <c r="BO118" i="3"/>
  <c r="BO10" i="3" s="1"/>
  <c r="BO13" i="3"/>
  <c r="BM11" i="3"/>
  <c r="BM77" i="3" s="1"/>
  <c r="BO15" i="3"/>
  <c r="BQ92" i="3"/>
  <c r="BR56" i="3" l="1"/>
  <c r="BR32" i="3"/>
  <c r="BS54" i="3"/>
  <c r="BS32" i="3" s="1"/>
  <c r="BS139" i="3"/>
  <c r="BS36" i="3" s="1"/>
  <c r="BS91" i="3"/>
  <c r="BS76" i="3" s="1"/>
  <c r="BR92" i="3"/>
  <c r="BR123" i="3" s="1"/>
  <c r="BM25" i="3"/>
  <c r="BN26" i="3"/>
  <c r="BQ29" i="3"/>
  <c r="BS97" i="3"/>
  <c r="BS98" i="3" s="1"/>
  <c r="BS117" i="3" s="1"/>
  <c r="BR30" i="3"/>
  <c r="BR43" i="3"/>
  <c r="BR60" i="3"/>
  <c r="BR48" i="3"/>
  <c r="BS45" i="3"/>
  <c r="BS46" i="3"/>
  <c r="BS42" i="3"/>
  <c r="BS47" i="3"/>
  <c r="BS41" i="3"/>
  <c r="BT3" i="3"/>
  <c r="BU2" i="3"/>
  <c r="BT95" i="3"/>
  <c r="BU1" i="3"/>
  <c r="BT90" i="3"/>
  <c r="BT89" i="3"/>
  <c r="BT96" i="3"/>
  <c r="BR154" i="3"/>
  <c r="BR9" i="3"/>
  <c r="BO119" i="3"/>
  <c r="BQ154" i="3"/>
  <c r="BQ9" i="3"/>
  <c r="BO11" i="3"/>
  <c r="BO77" i="3" s="1"/>
  <c r="BP16" i="3"/>
  <c r="BN11" i="3"/>
  <c r="BN77" i="3" s="1"/>
  <c r="BO17" i="3"/>
  <c r="BP127" i="3"/>
  <c r="BP118" i="3"/>
  <c r="BP13" i="3"/>
  <c r="BQ123" i="3"/>
  <c r="BQ126" i="3"/>
  <c r="BQ16" i="3" s="1"/>
  <c r="BQ124" i="3"/>
  <c r="BQ125" i="3"/>
  <c r="BQ15" i="3" s="1"/>
  <c r="BP156" i="3"/>
  <c r="BP14" i="3"/>
  <c r="BS56" i="3" l="1"/>
  <c r="BT54" i="3"/>
  <c r="BT56" i="3" s="1"/>
  <c r="BT139" i="3"/>
  <c r="BT36" i="3" s="1"/>
  <c r="BS92" i="3"/>
  <c r="BS125" i="3" s="1"/>
  <c r="BS15" i="3" s="1"/>
  <c r="BT91" i="3"/>
  <c r="BT76" i="3" s="1"/>
  <c r="BR124" i="3"/>
  <c r="BR14" i="3" s="1"/>
  <c r="BR125" i="3"/>
  <c r="BR15" i="3" s="1"/>
  <c r="BR126" i="3"/>
  <c r="BR16" i="3" s="1"/>
  <c r="BN25" i="3"/>
  <c r="BO25" i="3"/>
  <c r="BT97" i="3"/>
  <c r="BT98" i="3" s="1"/>
  <c r="BT117" i="3" s="1"/>
  <c r="BS48" i="3"/>
  <c r="BR29" i="3"/>
  <c r="BR49" i="3"/>
  <c r="BS60" i="3"/>
  <c r="BS30" i="3"/>
  <c r="BS43" i="3"/>
  <c r="BV1" i="3"/>
  <c r="BU89" i="3"/>
  <c r="BV2" i="3"/>
  <c r="BU3" i="3"/>
  <c r="BU90" i="3"/>
  <c r="BU95" i="3"/>
  <c r="BU96" i="3"/>
  <c r="BT41" i="3"/>
  <c r="BT47" i="3"/>
  <c r="BT42" i="3"/>
  <c r="BT45" i="3"/>
  <c r="BT46" i="3"/>
  <c r="BS154" i="3"/>
  <c r="BS9" i="3"/>
  <c r="BR118" i="3"/>
  <c r="BR13" i="3"/>
  <c r="BO26" i="3"/>
  <c r="BP17" i="3"/>
  <c r="BQ156" i="3"/>
  <c r="BQ14" i="3"/>
  <c r="BP10" i="3"/>
  <c r="BP119" i="3"/>
  <c r="BQ127" i="3"/>
  <c r="BQ118" i="3"/>
  <c r="BQ13" i="3"/>
  <c r="BT32" i="3" l="1"/>
  <c r="BS126" i="3"/>
  <c r="BS16" i="3" s="1"/>
  <c r="BU54" i="3"/>
  <c r="BU139" i="3"/>
  <c r="BU36" i="3" s="1"/>
  <c r="BS124" i="3"/>
  <c r="BS14" i="3" s="1"/>
  <c r="BS123" i="3"/>
  <c r="BS118" i="3" s="1"/>
  <c r="BR127" i="3"/>
  <c r="BT92" i="3"/>
  <c r="BT123" i="3" s="1"/>
  <c r="BR156" i="3"/>
  <c r="BU91" i="3"/>
  <c r="BU76" i="3" s="1"/>
  <c r="BP26" i="3"/>
  <c r="BU97" i="3"/>
  <c r="BU98" i="3" s="1"/>
  <c r="BU117" i="3" s="1"/>
  <c r="BT30" i="3"/>
  <c r="BT43" i="3"/>
  <c r="BT60" i="3"/>
  <c r="BW1" i="3"/>
  <c r="BV3" i="3"/>
  <c r="BW2" i="3"/>
  <c r="BV96" i="3"/>
  <c r="BV89" i="3"/>
  <c r="BV90" i="3"/>
  <c r="BV95" i="3"/>
  <c r="BT48" i="3"/>
  <c r="BU41" i="3"/>
  <c r="BU42" i="3"/>
  <c r="BU45" i="3"/>
  <c r="BU46" i="3"/>
  <c r="BU47" i="3"/>
  <c r="BR17" i="3"/>
  <c r="BS29" i="3"/>
  <c r="BS49" i="3"/>
  <c r="BR10" i="3"/>
  <c r="BR119" i="3"/>
  <c r="BQ17" i="3"/>
  <c r="BT154" i="3"/>
  <c r="BT9" i="3"/>
  <c r="BP11" i="3"/>
  <c r="BP77" i="3" s="1"/>
  <c r="BQ10" i="3"/>
  <c r="BQ119" i="3"/>
  <c r="BS13" i="3" l="1"/>
  <c r="BS17" i="3" s="1"/>
  <c r="BS156" i="3"/>
  <c r="BU56" i="3"/>
  <c r="BU32" i="3"/>
  <c r="BV54" i="3"/>
  <c r="BV139" i="3"/>
  <c r="BV36" i="3" s="1"/>
  <c r="BS127" i="3"/>
  <c r="BT126" i="3"/>
  <c r="BT16" i="3" s="1"/>
  <c r="BT125" i="3"/>
  <c r="BT15" i="3" s="1"/>
  <c r="BT124" i="3"/>
  <c r="BV91" i="3"/>
  <c r="BV76" i="3" s="1"/>
  <c r="BU92" i="3"/>
  <c r="BU125" i="3" s="1"/>
  <c r="BU15" i="3" s="1"/>
  <c r="BQ26" i="3"/>
  <c r="BR26" i="3"/>
  <c r="BU48" i="3"/>
  <c r="BU49" i="3" s="1"/>
  <c r="BV97" i="3"/>
  <c r="BV98" i="3" s="1"/>
  <c r="BV117" i="3" s="1"/>
  <c r="BU60" i="3"/>
  <c r="BU30" i="3"/>
  <c r="BU43" i="3"/>
  <c r="BT49" i="3"/>
  <c r="BT29" i="3"/>
  <c r="BX1" i="3"/>
  <c r="BW89" i="3"/>
  <c r="BX2" i="3"/>
  <c r="BW96" i="3"/>
  <c r="BW90" i="3"/>
  <c r="BW95" i="3"/>
  <c r="BW3" i="3"/>
  <c r="BV41" i="3"/>
  <c r="BV45" i="3"/>
  <c r="BV47" i="3"/>
  <c r="BV46" i="3"/>
  <c r="BV42" i="3"/>
  <c r="BT118" i="3"/>
  <c r="BT13" i="3"/>
  <c r="BU154" i="3"/>
  <c r="BU9" i="3"/>
  <c r="BS10" i="3"/>
  <c r="BS119" i="3"/>
  <c r="BR11" i="3"/>
  <c r="BR77" i="3" s="1"/>
  <c r="BP25" i="3"/>
  <c r="BQ11" i="3"/>
  <c r="BQ77" i="3" s="1"/>
  <c r="BV56" i="3" l="1"/>
  <c r="BV32" i="3"/>
  <c r="BW54" i="3"/>
  <c r="BW139" i="3"/>
  <c r="BW36" i="3" s="1"/>
  <c r="BU29" i="3"/>
  <c r="BW97" i="3"/>
  <c r="BW98" i="3" s="1"/>
  <c r="BW117" i="3" s="1"/>
  <c r="BT127" i="3"/>
  <c r="BU124" i="3"/>
  <c r="BU14" i="3" s="1"/>
  <c r="BT14" i="3"/>
  <c r="BT17" i="3" s="1"/>
  <c r="BT156" i="3"/>
  <c r="BU123" i="3"/>
  <c r="BV92" i="3"/>
  <c r="BV124" i="3" s="1"/>
  <c r="BU126" i="3"/>
  <c r="BU16" i="3" s="1"/>
  <c r="BS26" i="3"/>
  <c r="BQ25" i="3"/>
  <c r="BR25" i="3"/>
  <c r="BW45" i="3"/>
  <c r="BW46" i="3"/>
  <c r="BW47" i="3"/>
  <c r="BW42" i="3"/>
  <c r="BW41" i="3"/>
  <c r="BX90" i="3"/>
  <c r="BX89" i="3"/>
  <c r="BX3" i="3"/>
  <c r="K32" i="1" s="1"/>
  <c r="BX95" i="3"/>
  <c r="G95" i="3" s="1"/>
  <c r="BX96" i="3"/>
  <c r="G96" i="3" s="1"/>
  <c r="BW91" i="3"/>
  <c r="BW76" i="3" s="1"/>
  <c r="BV48" i="3"/>
  <c r="BW56" i="3"/>
  <c r="BV43" i="3"/>
  <c r="BV60" i="3"/>
  <c r="BV30" i="3"/>
  <c r="BV154" i="3"/>
  <c r="BV9" i="3"/>
  <c r="BS11" i="3"/>
  <c r="BS77" i="3" s="1"/>
  <c r="BT10" i="3"/>
  <c r="BT119" i="3"/>
  <c r="BW32" i="3" l="1"/>
  <c r="BU156" i="3"/>
  <c r="BU127" i="3"/>
  <c r="BU13" i="3"/>
  <c r="BU17" i="3" s="1"/>
  <c r="BU118" i="3"/>
  <c r="BU10" i="3" s="1"/>
  <c r="BV126" i="3"/>
  <c r="BV16" i="3" s="1"/>
  <c r="BV123" i="3"/>
  <c r="BV118" i="3" s="1"/>
  <c r="BV125" i="3"/>
  <c r="BV15" i="3" s="1"/>
  <c r="BT26" i="3"/>
  <c r="BX91" i="3"/>
  <c r="G91" i="3" s="1"/>
  <c r="BS25" i="3"/>
  <c r="BW92" i="3"/>
  <c r="BW125" i="3" s="1"/>
  <c r="BW15" i="3" s="1"/>
  <c r="BX97" i="3"/>
  <c r="BX54" i="3"/>
  <c r="BX32" i="3" s="1"/>
  <c r="G90" i="3"/>
  <c r="BV29" i="3"/>
  <c r="BV49" i="3"/>
  <c r="BW60" i="3"/>
  <c r="BW43" i="3"/>
  <c r="BW30" i="3"/>
  <c r="BX46" i="3"/>
  <c r="G46" i="3" s="1"/>
  <c r="BX42" i="3"/>
  <c r="G42" i="3" s="1"/>
  <c r="BX47" i="3"/>
  <c r="G47" i="3" s="1"/>
  <c r="BX41" i="3"/>
  <c r="BX45" i="3"/>
  <c r="G89" i="3"/>
  <c r="BW48" i="3"/>
  <c r="BT11" i="3"/>
  <c r="BT77" i="3" s="1"/>
  <c r="BV14" i="3"/>
  <c r="BW154" i="3"/>
  <c r="BW9" i="3"/>
  <c r="BV127" i="3" l="1"/>
  <c r="BW124" i="3"/>
  <c r="BW14" i="3" s="1"/>
  <c r="BV13" i="3"/>
  <c r="BV17" i="3" s="1"/>
  <c r="BX92" i="3"/>
  <c r="BX125" i="3" s="1"/>
  <c r="BX15" i="3" s="1"/>
  <c r="G15" i="3" s="1"/>
  <c r="BV156" i="3"/>
  <c r="BU119" i="3"/>
  <c r="BX76" i="3"/>
  <c r="BU26" i="3"/>
  <c r="BW123" i="3"/>
  <c r="BW13" i="3" s="1"/>
  <c r="BT25" i="3"/>
  <c r="BW126" i="3"/>
  <c r="BW16" i="3" s="1"/>
  <c r="BX98" i="3"/>
  <c r="G97" i="3"/>
  <c r="BX60" i="3"/>
  <c r="BX30" i="3"/>
  <c r="G30" i="3" s="1"/>
  <c r="BX43" i="3"/>
  <c r="G43" i="3" s="1"/>
  <c r="G41" i="3"/>
  <c r="BX48" i="3"/>
  <c r="G45" i="3"/>
  <c r="BW29" i="3"/>
  <c r="BW49" i="3"/>
  <c r="BX56" i="3"/>
  <c r="G56" i="3" s="1"/>
  <c r="G54" i="3"/>
  <c r="I8" i="2" s="1"/>
  <c r="I9" i="2" s="1"/>
  <c r="BV10" i="3"/>
  <c r="BV119" i="3"/>
  <c r="BU11" i="3"/>
  <c r="BU77" i="3" s="1"/>
  <c r="G92" i="3" l="1"/>
  <c r="BW118" i="3"/>
  <c r="BW10" i="3" s="1"/>
  <c r="BX124" i="3"/>
  <c r="BX14" i="3" s="1"/>
  <c r="G14" i="3" s="1"/>
  <c r="BW156" i="3"/>
  <c r="BX123" i="3"/>
  <c r="BX126" i="3"/>
  <c r="G124" i="3"/>
  <c r="G125" i="3"/>
  <c r="BW127" i="3"/>
  <c r="BU25" i="3"/>
  <c r="BV26" i="3"/>
  <c r="BX117" i="3"/>
  <c r="G98" i="3"/>
  <c r="BX29" i="3"/>
  <c r="G29" i="3" s="1"/>
  <c r="BX49" i="3"/>
  <c r="G48" i="3"/>
  <c r="BW17" i="3"/>
  <c r="BV11" i="3"/>
  <c r="BV77" i="3" s="1"/>
  <c r="G49" i="3" l="1"/>
  <c r="G32" i="3"/>
  <c r="BW119" i="3"/>
  <c r="BX127" i="3"/>
  <c r="G127" i="3" s="1"/>
  <c r="BX16" i="3"/>
  <c r="G16" i="3" s="1"/>
  <c r="G126" i="3"/>
  <c r="BX13" i="3"/>
  <c r="G123" i="3"/>
  <c r="BX118" i="3"/>
  <c r="BX156" i="3"/>
  <c r="BW26" i="3"/>
  <c r="BV25" i="3"/>
  <c r="BX9" i="3"/>
  <c r="G9" i="3" s="1"/>
  <c r="BX154" i="3"/>
  <c r="G117" i="3"/>
  <c r="BW11" i="3"/>
  <c r="BW77" i="3" s="1"/>
  <c r="G118" i="3" l="1"/>
  <c r="BX10" i="3"/>
  <c r="G10" i="3" s="1"/>
  <c r="G13" i="3"/>
  <c r="BX17" i="3"/>
  <c r="BX119" i="3"/>
  <c r="G119" i="3" s="1"/>
  <c r="BW25" i="3"/>
  <c r="BX11" i="3" l="1"/>
  <c r="BX26" i="3"/>
  <c r="G26" i="3" s="1"/>
  <c r="G17" i="3"/>
  <c r="BX25" i="3" l="1"/>
  <c r="BX77" i="3"/>
  <c r="G25" i="3"/>
  <c r="G11" i="3"/>
  <c r="G60" i="3"/>
  <c r="G156" i="3" l="1"/>
  <c r="G154" i="3"/>
  <c r="F106" i="3" l="1"/>
  <c r="F101" i="3"/>
  <c r="F102" i="3" s="1"/>
  <c r="F107" i="3" s="1"/>
  <c r="I107" i="3" l="1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T106" i="3"/>
  <c r="BS106" i="3"/>
  <c r="BU106" i="3"/>
  <c r="BV106" i="3"/>
  <c r="BW106" i="3"/>
  <c r="BX106" i="3"/>
  <c r="BR106" i="3"/>
  <c r="BR101" i="3"/>
  <c r="BS101" i="3"/>
  <c r="BT101" i="3"/>
  <c r="BU101" i="3"/>
  <c r="BV101" i="3"/>
  <c r="BW101" i="3"/>
  <c r="BX101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AA101" i="3"/>
  <c r="Q101" i="3"/>
  <c r="O101" i="3"/>
  <c r="AH101" i="3"/>
  <c r="Z101" i="3"/>
  <c r="R101" i="3"/>
  <c r="AE101" i="3"/>
  <c r="W101" i="3"/>
  <c r="M101" i="3"/>
  <c r="I101" i="3"/>
  <c r="I103" i="3" s="1"/>
  <c r="AF101" i="3"/>
  <c r="AB101" i="3"/>
  <c r="AI101" i="3"/>
  <c r="U101" i="3"/>
  <c r="AD101" i="3"/>
  <c r="P101" i="3"/>
  <c r="J101" i="3"/>
  <c r="AG101" i="3"/>
  <c r="T101" i="3"/>
  <c r="N101" i="3"/>
  <c r="AC101" i="3"/>
  <c r="V101" i="3"/>
  <c r="S101" i="3"/>
  <c r="L101" i="3"/>
  <c r="Y101" i="3"/>
  <c r="X101" i="3"/>
  <c r="K101" i="3"/>
  <c r="K106" i="3"/>
  <c r="M106" i="3"/>
  <c r="Y106" i="3"/>
  <c r="AF106" i="3"/>
  <c r="P106" i="3"/>
  <c r="Z106" i="3"/>
  <c r="AB106" i="3"/>
  <c r="X106" i="3"/>
  <c r="U106" i="3"/>
  <c r="I106" i="3"/>
  <c r="I147" i="3" s="1"/>
  <c r="N106" i="3"/>
  <c r="AG106" i="3"/>
  <c r="AE106" i="3"/>
  <c r="AI106" i="3"/>
  <c r="AH106" i="3"/>
  <c r="AD106" i="3"/>
  <c r="V106" i="3"/>
  <c r="J106" i="3"/>
  <c r="O106" i="3"/>
  <c r="R106" i="3"/>
  <c r="L106" i="3"/>
  <c r="W106" i="3"/>
  <c r="AA106" i="3"/>
  <c r="S106" i="3"/>
  <c r="AC106" i="3"/>
  <c r="Q106" i="3"/>
  <c r="T106" i="3"/>
  <c r="BR147" i="3" l="1"/>
  <c r="BR137" i="3"/>
  <c r="BR31" i="3" s="1"/>
  <c r="BW137" i="3"/>
  <c r="BW31" i="3" s="1"/>
  <c r="BW147" i="3"/>
  <c r="BV147" i="3"/>
  <c r="BV137" i="3"/>
  <c r="BV31" i="3" s="1"/>
  <c r="BU137" i="3"/>
  <c r="BU31" i="3" s="1"/>
  <c r="BU147" i="3"/>
  <c r="BS137" i="3"/>
  <c r="BS31" i="3" s="1"/>
  <c r="BS147" i="3"/>
  <c r="BX147" i="3"/>
  <c r="BX137" i="3"/>
  <c r="BX31" i="3" s="1"/>
  <c r="BT147" i="3"/>
  <c r="BT137" i="3"/>
  <c r="BT31" i="3" s="1"/>
  <c r="BR102" i="3"/>
  <c r="BS102" i="3"/>
  <c r="BT102" i="3"/>
  <c r="BU102" i="3"/>
  <c r="BV102" i="3"/>
  <c r="BW102" i="3"/>
  <c r="BX102" i="3"/>
  <c r="AY147" i="3"/>
  <c r="AY137" i="3"/>
  <c r="AY31" i="3" s="1"/>
  <c r="AP147" i="3"/>
  <c r="AP137" i="3"/>
  <c r="AP31" i="3" s="1"/>
  <c r="BM137" i="3"/>
  <c r="BM31" i="3" s="1"/>
  <c r="BM147" i="3"/>
  <c r="BE147" i="3"/>
  <c r="BE137" i="3"/>
  <c r="BE31" i="3" s="1"/>
  <c r="AW147" i="3"/>
  <c r="AW137" i="3"/>
  <c r="AW31" i="3" s="1"/>
  <c r="AO137" i="3"/>
  <c r="AO31" i="3" s="1"/>
  <c r="AO147" i="3"/>
  <c r="AX147" i="3"/>
  <c r="AX137" i="3"/>
  <c r="AX31" i="3" s="1"/>
  <c r="BL147" i="3"/>
  <c r="BL137" i="3"/>
  <c r="BL31" i="3" s="1"/>
  <c r="BD137" i="3"/>
  <c r="BD31" i="3" s="1"/>
  <c r="BD147" i="3"/>
  <c r="AV147" i="3"/>
  <c r="AV137" i="3"/>
  <c r="AV31" i="3" s="1"/>
  <c r="AN137" i="3"/>
  <c r="AN31" i="3" s="1"/>
  <c r="AN147" i="3"/>
  <c r="BO147" i="3"/>
  <c r="BO137" i="3"/>
  <c r="BO31" i="3" s="1"/>
  <c r="BN147" i="3"/>
  <c r="BN137" i="3"/>
  <c r="BN31" i="3" s="1"/>
  <c r="BK137" i="3"/>
  <c r="BK31" i="3" s="1"/>
  <c r="BK147" i="3"/>
  <c r="BC147" i="3"/>
  <c r="BC137" i="3"/>
  <c r="BC31" i="3" s="1"/>
  <c r="AU137" i="3"/>
  <c r="AU31" i="3" s="1"/>
  <c r="AU147" i="3"/>
  <c r="AM137" i="3"/>
  <c r="AM31" i="3" s="1"/>
  <c r="AM147" i="3"/>
  <c r="BG147" i="3"/>
  <c r="BG137" i="3"/>
  <c r="BG31" i="3" s="1"/>
  <c r="BJ137" i="3"/>
  <c r="BJ31" i="3" s="1"/>
  <c r="BJ147" i="3"/>
  <c r="BB147" i="3"/>
  <c r="BB137" i="3"/>
  <c r="BB31" i="3" s="1"/>
  <c r="AT137" i="3"/>
  <c r="AT31" i="3" s="1"/>
  <c r="AT147" i="3"/>
  <c r="AL137" i="3"/>
  <c r="AL31" i="3" s="1"/>
  <c r="AL147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Q147" i="3"/>
  <c r="BQ137" i="3"/>
  <c r="BQ31" i="3" s="1"/>
  <c r="BI147" i="3"/>
  <c r="BI137" i="3"/>
  <c r="BI31" i="3" s="1"/>
  <c r="BA147" i="3"/>
  <c r="BA137" i="3"/>
  <c r="BA31" i="3" s="1"/>
  <c r="AS147" i="3"/>
  <c r="AS137" i="3"/>
  <c r="AS31" i="3" s="1"/>
  <c r="AK147" i="3"/>
  <c r="AK137" i="3"/>
  <c r="AK31" i="3" s="1"/>
  <c r="AQ147" i="3"/>
  <c r="AQ137" i="3"/>
  <c r="AQ31" i="3" s="1"/>
  <c r="BF147" i="3"/>
  <c r="BF137" i="3"/>
  <c r="BF31" i="3" s="1"/>
  <c r="BP137" i="3"/>
  <c r="BP31" i="3" s="1"/>
  <c r="BP147" i="3"/>
  <c r="BH137" i="3"/>
  <c r="BH31" i="3" s="1"/>
  <c r="BH147" i="3"/>
  <c r="AZ147" i="3"/>
  <c r="AZ137" i="3"/>
  <c r="AZ31" i="3" s="1"/>
  <c r="AR147" i="3"/>
  <c r="AR137" i="3"/>
  <c r="AR31" i="3" s="1"/>
  <c r="AJ147" i="3"/>
  <c r="AJ137" i="3"/>
  <c r="AJ31" i="3" s="1"/>
  <c r="AB102" i="3"/>
  <c r="AA102" i="3"/>
  <c r="AC102" i="3"/>
  <c r="Z102" i="3"/>
  <c r="AF102" i="3"/>
  <c r="W102" i="3"/>
  <c r="V102" i="3"/>
  <c r="AE102" i="3"/>
  <c r="M102" i="3"/>
  <c r="U102" i="3"/>
  <c r="AI102" i="3"/>
  <c r="N102" i="3"/>
  <c r="K102" i="3"/>
  <c r="Y102" i="3"/>
  <c r="AH102" i="3"/>
  <c r="I102" i="3"/>
  <c r="O102" i="3"/>
  <c r="X102" i="3"/>
  <c r="L102" i="3"/>
  <c r="T102" i="3"/>
  <c r="J102" i="3"/>
  <c r="S102" i="3"/>
  <c r="P102" i="3"/>
  <c r="AG102" i="3"/>
  <c r="R102" i="3"/>
  <c r="Q102" i="3"/>
  <c r="AD102" i="3"/>
  <c r="AD147" i="3"/>
  <c r="AD137" i="3"/>
  <c r="AD31" i="3" s="1"/>
  <c r="L137" i="3"/>
  <c r="L31" i="3" s="1"/>
  <c r="L147" i="3"/>
  <c r="V147" i="3"/>
  <c r="V137" i="3"/>
  <c r="V31" i="3" s="1"/>
  <c r="Y147" i="3"/>
  <c r="Y137" i="3"/>
  <c r="Y31" i="3" s="1"/>
  <c r="R147" i="3"/>
  <c r="R137" i="3"/>
  <c r="R31" i="3" s="1"/>
  <c r="N137" i="3"/>
  <c r="N31" i="3" s="1"/>
  <c r="N147" i="3"/>
  <c r="M147" i="3"/>
  <c r="M137" i="3"/>
  <c r="M31" i="3" s="1"/>
  <c r="T137" i="3"/>
  <c r="T31" i="3" s="1"/>
  <c r="T147" i="3"/>
  <c r="O137" i="3"/>
  <c r="O31" i="3" s="1"/>
  <c r="O147" i="3"/>
  <c r="AH147" i="3"/>
  <c r="AH137" i="3"/>
  <c r="AH31" i="3" s="1"/>
  <c r="I137" i="3"/>
  <c r="I108" i="3"/>
  <c r="K147" i="3"/>
  <c r="K137" i="3"/>
  <c r="K31" i="3" s="1"/>
  <c r="U137" i="3"/>
  <c r="U31" i="3" s="1"/>
  <c r="U147" i="3"/>
  <c r="AE137" i="3"/>
  <c r="AE31" i="3" s="1"/>
  <c r="AE147" i="3"/>
  <c r="X137" i="3"/>
  <c r="X31" i="3" s="1"/>
  <c r="X147" i="3"/>
  <c r="AI147" i="3"/>
  <c r="AI137" i="3"/>
  <c r="AI31" i="3" s="1"/>
  <c r="AC137" i="3"/>
  <c r="AC31" i="3" s="1"/>
  <c r="AC147" i="3"/>
  <c r="AG137" i="3"/>
  <c r="AG31" i="3" s="1"/>
  <c r="AG147" i="3"/>
  <c r="S137" i="3"/>
  <c r="S31" i="3" s="1"/>
  <c r="S147" i="3"/>
  <c r="AB137" i="3"/>
  <c r="AB31" i="3" s="1"/>
  <c r="AB147" i="3"/>
  <c r="Z147" i="3"/>
  <c r="Z137" i="3"/>
  <c r="Z31" i="3" s="1"/>
  <c r="I104" i="3"/>
  <c r="Q147" i="3"/>
  <c r="Q137" i="3"/>
  <c r="Q31" i="3" s="1"/>
  <c r="AA147" i="3"/>
  <c r="AA137" i="3"/>
  <c r="AA31" i="3" s="1"/>
  <c r="P147" i="3"/>
  <c r="P137" i="3"/>
  <c r="P31" i="3" s="1"/>
  <c r="J137" i="3"/>
  <c r="J31" i="3" s="1"/>
  <c r="J147" i="3"/>
  <c r="W147" i="3"/>
  <c r="W137" i="3"/>
  <c r="W31" i="3" s="1"/>
  <c r="AF147" i="3"/>
  <c r="AF137" i="3"/>
  <c r="AF31" i="3" s="1"/>
  <c r="J103" i="3" l="1"/>
  <c r="J104" i="3" s="1"/>
  <c r="J108" i="3"/>
  <c r="K108" i="3" s="1"/>
  <c r="L108" i="3" s="1"/>
  <c r="M108" i="3" s="1"/>
  <c r="N108" i="3" s="1"/>
  <c r="O108" i="3" s="1"/>
  <c r="P108" i="3" s="1"/>
  <c r="Q108" i="3" s="1"/>
  <c r="R108" i="3" s="1"/>
  <c r="S108" i="3" s="1"/>
  <c r="T108" i="3" s="1"/>
  <c r="U108" i="3" s="1"/>
  <c r="V108" i="3" s="1"/>
  <c r="W108" i="3" s="1"/>
  <c r="X108" i="3" s="1"/>
  <c r="Y108" i="3" s="1"/>
  <c r="Z108" i="3" s="1"/>
  <c r="AA108" i="3" s="1"/>
  <c r="AB108" i="3" s="1"/>
  <c r="I31" i="3"/>
  <c r="G31" i="3" s="1"/>
  <c r="I144" i="3"/>
  <c r="G147" i="3"/>
  <c r="G137" i="3"/>
  <c r="K103" i="3" l="1"/>
  <c r="L103" i="3" s="1"/>
  <c r="I138" i="3"/>
  <c r="I140" i="3" s="1"/>
  <c r="AC108" i="3"/>
  <c r="AD108" i="3" s="1"/>
  <c r="AE108" i="3" s="1"/>
  <c r="AF108" i="3" s="1"/>
  <c r="AG108" i="3" s="1"/>
  <c r="AH108" i="3" s="1"/>
  <c r="AI108" i="3" s="1"/>
  <c r="AJ108" i="3" s="1"/>
  <c r="AK108" i="3" s="1"/>
  <c r="AL108" i="3" s="1"/>
  <c r="AM108" i="3" s="1"/>
  <c r="AN108" i="3" s="1"/>
  <c r="AO108" i="3" s="1"/>
  <c r="AP108" i="3" s="1"/>
  <c r="AQ108" i="3" s="1"/>
  <c r="AR108" i="3" s="1"/>
  <c r="AS108" i="3" s="1"/>
  <c r="AT108" i="3" s="1"/>
  <c r="AU108" i="3" s="1"/>
  <c r="AV108" i="3" s="1"/>
  <c r="AW108" i="3" s="1"/>
  <c r="AX108" i="3" s="1"/>
  <c r="AY108" i="3" s="1"/>
  <c r="AZ108" i="3" s="1"/>
  <c r="BA108" i="3" s="1"/>
  <c r="BB108" i="3" s="1"/>
  <c r="BC108" i="3" s="1"/>
  <c r="BD108" i="3" s="1"/>
  <c r="BE108" i="3" s="1"/>
  <c r="BF108" i="3" s="1"/>
  <c r="BG108" i="3" s="1"/>
  <c r="BH108" i="3" s="1"/>
  <c r="BI108" i="3" s="1"/>
  <c r="BJ108" i="3" s="1"/>
  <c r="BK108" i="3" s="1"/>
  <c r="BL108" i="3" s="1"/>
  <c r="BM108" i="3" s="1"/>
  <c r="BN108" i="3" s="1"/>
  <c r="BO108" i="3" s="1"/>
  <c r="BP108" i="3" s="1"/>
  <c r="BQ108" i="3" s="1"/>
  <c r="BR108" i="3" s="1"/>
  <c r="BS108" i="3" s="1"/>
  <c r="BT108" i="3" s="1"/>
  <c r="BU108" i="3" s="1"/>
  <c r="BV108" i="3" s="1"/>
  <c r="BW108" i="3" s="1"/>
  <c r="BX108" i="3" s="1"/>
  <c r="I155" i="3"/>
  <c r="I19" i="3"/>
  <c r="I34" i="3"/>
  <c r="I79" i="3" s="1"/>
  <c r="K104" i="3" l="1"/>
  <c r="I35" i="3"/>
  <c r="I80" i="3" s="1"/>
  <c r="M103" i="3"/>
  <c r="L104" i="3"/>
  <c r="G108" i="3"/>
  <c r="I157" i="3"/>
  <c r="J136" i="3"/>
  <c r="J144" i="3" l="1"/>
  <c r="N103" i="3"/>
  <c r="O103" i="3" s="1"/>
  <c r="M104" i="3"/>
  <c r="N104" i="3"/>
  <c r="I160" i="3"/>
  <c r="J138" i="3" l="1"/>
  <c r="J140" i="3" s="1"/>
  <c r="O104" i="3"/>
  <c r="P103" i="3"/>
  <c r="J19" i="3"/>
  <c r="J155" i="3"/>
  <c r="J34" i="3"/>
  <c r="J79" i="3" s="1"/>
  <c r="I20" i="3"/>
  <c r="I78" i="3" s="1"/>
  <c r="I27" i="3"/>
  <c r="J35" i="3" l="1"/>
  <c r="J80" i="3" s="1"/>
  <c r="Q103" i="3"/>
  <c r="P104" i="3"/>
  <c r="J157" i="3"/>
  <c r="I28" i="3"/>
  <c r="I33" i="3" s="1"/>
  <c r="I21" i="3"/>
  <c r="K136" i="3"/>
  <c r="K144" i="3" l="1"/>
  <c r="Q104" i="3"/>
  <c r="R103" i="3"/>
  <c r="J160" i="3"/>
  <c r="K138" i="3" l="1"/>
  <c r="K140" i="3" s="1"/>
  <c r="R104" i="3"/>
  <c r="S103" i="3"/>
  <c r="J27" i="3"/>
  <c r="J20" i="3"/>
  <c r="J78" i="3" s="1"/>
  <c r="K34" i="3"/>
  <c r="K79" i="3" s="1"/>
  <c r="K19" i="3"/>
  <c r="K155" i="3"/>
  <c r="I37" i="3"/>
  <c r="I81" i="3" s="1"/>
  <c r="K35" i="3" l="1"/>
  <c r="K80" i="3" s="1"/>
  <c r="T103" i="3"/>
  <c r="S104" i="3"/>
  <c r="K157" i="3"/>
  <c r="J21" i="3"/>
  <c r="L136" i="3"/>
  <c r="J28" i="3"/>
  <c r="J33" i="3" s="1"/>
  <c r="L144" i="3" l="1"/>
  <c r="T104" i="3"/>
  <c r="U103" i="3"/>
  <c r="I61" i="3"/>
  <c r="J37" i="3"/>
  <c r="J81" i="3" s="1"/>
  <c r="K160" i="3"/>
  <c r="L138" i="3" l="1"/>
  <c r="L140" i="3" s="1"/>
  <c r="V103" i="3"/>
  <c r="U104" i="3"/>
  <c r="L34" i="3"/>
  <c r="L79" i="3" s="1"/>
  <c r="L155" i="3"/>
  <c r="L19" i="3"/>
  <c r="K20" i="3"/>
  <c r="K78" i="3" s="1"/>
  <c r="K27" i="3"/>
  <c r="I62" i="3"/>
  <c r="L35" i="3" l="1"/>
  <c r="L80" i="3" s="1"/>
  <c r="J61" i="3"/>
  <c r="J62" i="3" s="1"/>
  <c r="W103" i="3"/>
  <c r="V104" i="3"/>
  <c r="K28" i="3"/>
  <c r="K33" i="3" s="1"/>
  <c r="K21" i="3"/>
  <c r="I64" i="3"/>
  <c r="M136" i="3"/>
  <c r="L157" i="3"/>
  <c r="J64" i="3" l="1"/>
  <c r="M144" i="3"/>
  <c r="X103" i="3"/>
  <c r="W104" i="3"/>
  <c r="L160" i="3"/>
  <c r="M138" i="3" l="1"/>
  <c r="M140" i="3" s="1"/>
  <c r="Y103" i="3"/>
  <c r="X104" i="3"/>
  <c r="M34" i="3"/>
  <c r="M79" i="3" s="1"/>
  <c r="M155" i="3"/>
  <c r="M19" i="3"/>
  <c r="K37" i="3"/>
  <c r="K81" i="3" s="1"/>
  <c r="L27" i="3"/>
  <c r="L20" i="3"/>
  <c r="L78" i="3" s="1"/>
  <c r="M35" i="3" l="1"/>
  <c r="M80" i="3" s="1"/>
  <c r="Z103" i="3"/>
  <c r="Y104" i="3"/>
  <c r="L21" i="3"/>
  <c r="L28" i="3"/>
  <c r="L33" i="3" s="1"/>
  <c r="N136" i="3"/>
  <c r="M157" i="3"/>
  <c r="N144" i="3" l="1"/>
  <c r="K61" i="3"/>
  <c r="K62" i="3" s="1"/>
  <c r="Z104" i="3"/>
  <c r="AA103" i="3"/>
  <c r="M160" i="3"/>
  <c r="N138" i="3" l="1"/>
  <c r="N140" i="3" s="1"/>
  <c r="AA104" i="3"/>
  <c r="AB103" i="3"/>
  <c r="K64" i="3"/>
  <c r="M27" i="3"/>
  <c r="M20" i="3"/>
  <c r="M78" i="3" s="1"/>
  <c r="N19" i="3"/>
  <c r="N155" i="3"/>
  <c r="N157" i="3" s="1"/>
  <c r="N160" i="3" s="1"/>
  <c r="N34" i="3"/>
  <c r="N79" i="3" s="1"/>
  <c r="L37" i="3"/>
  <c r="L81" i="3" s="1"/>
  <c r="N35" i="3" l="1"/>
  <c r="N80" i="3" s="1"/>
  <c r="AB104" i="3"/>
  <c r="AC103" i="3"/>
  <c r="N20" i="3"/>
  <c r="N78" i="3" s="1"/>
  <c r="N27" i="3"/>
  <c r="O136" i="3"/>
  <c r="M28" i="3"/>
  <c r="M33" i="3" s="1"/>
  <c r="M21" i="3"/>
  <c r="O144" i="3" l="1"/>
  <c r="N21" i="3"/>
  <c r="L61" i="3"/>
  <c r="L62" i="3" s="1"/>
  <c r="AD103" i="3"/>
  <c r="AC104" i="3"/>
  <c r="N28" i="3"/>
  <c r="N33" i="3" s="1"/>
  <c r="M37" i="3"/>
  <c r="M81" i="3" s="1"/>
  <c r="O138" i="3" l="1"/>
  <c r="O140" i="3" s="1"/>
  <c r="AE103" i="3"/>
  <c r="AD104" i="3"/>
  <c r="O19" i="3"/>
  <c r="O34" i="3"/>
  <c r="O79" i="3" s="1"/>
  <c r="O155" i="3"/>
  <c r="O157" i="3" s="1"/>
  <c r="O160" i="3" s="1"/>
  <c r="N37" i="3"/>
  <c r="N81" i="3" s="1"/>
  <c r="L64" i="3"/>
  <c r="O35" i="3" l="1"/>
  <c r="O80" i="3" s="1"/>
  <c r="M61" i="3"/>
  <c r="M62" i="3" s="1"/>
  <c r="AF103" i="3"/>
  <c r="AE104" i="3"/>
  <c r="P136" i="3"/>
  <c r="O27" i="3"/>
  <c r="O20" i="3"/>
  <c r="O78" i="3" s="1"/>
  <c r="P144" i="3" l="1"/>
  <c r="O21" i="3"/>
  <c r="N61" i="3"/>
  <c r="N62" i="3" s="1"/>
  <c r="AG103" i="3"/>
  <c r="AF104" i="3"/>
  <c r="O28" i="3"/>
  <c r="O33" i="3" s="1"/>
  <c r="M64" i="3"/>
  <c r="N64" i="3" l="1"/>
  <c r="P138" i="3"/>
  <c r="P35" i="3" s="1"/>
  <c r="P80" i="3" s="1"/>
  <c r="AG104" i="3"/>
  <c r="AH103" i="3"/>
  <c r="P155" i="3"/>
  <c r="P157" i="3" s="1"/>
  <c r="P160" i="3" s="1"/>
  <c r="P34" i="3"/>
  <c r="P79" i="3" s="1"/>
  <c r="P19" i="3"/>
  <c r="P139" i="3" l="1"/>
  <c r="P36" i="3" s="1"/>
  <c r="O37" i="3"/>
  <c r="O81" i="3" s="1"/>
  <c r="AI103" i="3"/>
  <c r="AH104" i="3"/>
  <c r="P27" i="3"/>
  <c r="P20" i="3"/>
  <c r="P78" i="3" s="1"/>
  <c r="P140" i="3" l="1"/>
  <c r="Q136" i="3" s="1"/>
  <c r="Q144" i="3" s="1"/>
  <c r="O61" i="3"/>
  <c r="O62" i="3" s="1"/>
  <c r="P21" i="3"/>
  <c r="AJ103" i="3"/>
  <c r="AI104" i="3"/>
  <c r="P28" i="3"/>
  <c r="P33" i="3" s="1"/>
  <c r="Q138" i="3" l="1"/>
  <c r="Q140" i="3" s="1"/>
  <c r="AK103" i="3"/>
  <c r="AL103" i="3" s="1"/>
  <c r="AJ104" i="3"/>
  <c r="O64" i="3"/>
  <c r="Q34" i="3"/>
  <c r="Q79" i="3" s="1"/>
  <c r="Q19" i="3"/>
  <c r="Q155" i="3"/>
  <c r="Q157" i="3" s="1"/>
  <c r="Q160" i="3" s="1"/>
  <c r="P37" i="3"/>
  <c r="P81" i="3" s="1"/>
  <c r="AK104" i="3" l="1"/>
  <c r="Q35" i="3"/>
  <c r="Q80" i="3" s="1"/>
  <c r="AL104" i="3"/>
  <c r="AM103" i="3"/>
  <c r="R136" i="3"/>
  <c r="Q27" i="3"/>
  <c r="Q20" i="3"/>
  <c r="Q78" i="3" s="1"/>
  <c r="R144" i="3" l="1"/>
  <c r="P61" i="3"/>
  <c r="P62" i="3" s="1"/>
  <c r="Q21" i="3"/>
  <c r="AM104" i="3"/>
  <c r="AN103" i="3"/>
  <c r="Q28" i="3"/>
  <c r="Q33" i="3" s="1"/>
  <c r="P64" i="3" l="1"/>
  <c r="R138" i="3"/>
  <c r="R140" i="3" s="1"/>
  <c r="AN104" i="3"/>
  <c r="AO103" i="3"/>
  <c r="R19" i="3"/>
  <c r="R155" i="3"/>
  <c r="R157" i="3" s="1"/>
  <c r="R160" i="3" s="1"/>
  <c r="R34" i="3"/>
  <c r="R79" i="3" s="1"/>
  <c r="Q37" i="3"/>
  <c r="Q81" i="3" s="1"/>
  <c r="R35" i="3" l="1"/>
  <c r="R80" i="3" s="1"/>
  <c r="AO104" i="3"/>
  <c r="AP103" i="3"/>
  <c r="S136" i="3"/>
  <c r="R27" i="3"/>
  <c r="R20" i="3"/>
  <c r="R78" i="3" s="1"/>
  <c r="S144" i="3" l="1"/>
  <c r="R21" i="3"/>
  <c r="Q61" i="3"/>
  <c r="Q62" i="3" s="1"/>
  <c r="AP104" i="3"/>
  <c r="AQ103" i="3"/>
  <c r="R28" i="3"/>
  <c r="R33" i="3" s="1"/>
  <c r="Q64" i="3" l="1"/>
  <c r="S138" i="3"/>
  <c r="S140" i="3" s="1"/>
  <c r="AQ104" i="3"/>
  <c r="AR103" i="3"/>
  <c r="R37" i="3"/>
  <c r="R81" i="3" s="1"/>
  <c r="S34" i="3"/>
  <c r="S79" i="3" s="1"/>
  <c r="S19" i="3"/>
  <c r="S155" i="3"/>
  <c r="S157" i="3" s="1"/>
  <c r="S160" i="3" s="1"/>
  <c r="S35" i="3" l="1"/>
  <c r="S80" i="3" s="1"/>
  <c r="AR104" i="3"/>
  <c r="AS103" i="3"/>
  <c r="T136" i="3"/>
  <c r="S27" i="3"/>
  <c r="S20" i="3"/>
  <c r="S78" i="3" s="1"/>
  <c r="T144" i="3" l="1"/>
  <c r="S21" i="3"/>
  <c r="R61" i="3"/>
  <c r="R62" i="3" s="1"/>
  <c r="AS104" i="3"/>
  <c r="AT103" i="3"/>
  <c r="S28" i="3"/>
  <c r="S33" i="3" s="1"/>
  <c r="R64" i="3" l="1"/>
  <c r="T138" i="3"/>
  <c r="T140" i="3" s="1"/>
  <c r="AT104" i="3"/>
  <c r="AU103" i="3"/>
  <c r="T19" i="3"/>
  <c r="T155" i="3"/>
  <c r="T157" i="3" s="1"/>
  <c r="T160" i="3" s="1"/>
  <c r="T34" i="3"/>
  <c r="T79" i="3" s="1"/>
  <c r="T35" i="3" l="1"/>
  <c r="T80" i="3" s="1"/>
  <c r="AU104" i="3"/>
  <c r="AV103" i="3"/>
  <c r="U136" i="3"/>
  <c r="T20" i="3"/>
  <c r="T78" i="3" s="1"/>
  <c r="T27" i="3"/>
  <c r="S37" i="3"/>
  <c r="S81" i="3" s="1"/>
  <c r="U144" i="3" l="1"/>
  <c r="T21" i="3"/>
  <c r="AV104" i="3"/>
  <c r="AW103" i="3"/>
  <c r="T28" i="3"/>
  <c r="T33" i="3" s="1"/>
  <c r="U138" i="3" l="1"/>
  <c r="U35" i="3" s="1"/>
  <c r="U80" i="3" s="1"/>
  <c r="S61" i="3"/>
  <c r="S62" i="3" s="1"/>
  <c r="AW104" i="3"/>
  <c r="AX103" i="3"/>
  <c r="T37" i="3"/>
  <c r="T81" i="3" s="1"/>
  <c r="U19" i="3"/>
  <c r="U155" i="3"/>
  <c r="U157" i="3" s="1"/>
  <c r="U160" i="3" s="1"/>
  <c r="U34" i="3"/>
  <c r="U79" i="3" s="1"/>
  <c r="S64" i="3" l="1"/>
  <c r="U139" i="3"/>
  <c r="U36" i="3" s="1"/>
  <c r="AX104" i="3"/>
  <c r="AY103" i="3"/>
  <c r="U20" i="3"/>
  <c r="U78" i="3" s="1"/>
  <c r="U27" i="3"/>
  <c r="U140" i="3" l="1"/>
  <c r="V136" i="3" s="1"/>
  <c r="V144" i="3" s="1"/>
  <c r="T61" i="3"/>
  <c r="T62" i="3" s="1"/>
  <c r="U21" i="3"/>
  <c r="AY104" i="3"/>
  <c r="AZ103" i="3"/>
  <c r="U28" i="3"/>
  <c r="U33" i="3" s="1"/>
  <c r="T64" i="3" l="1"/>
  <c r="V138" i="3"/>
  <c r="V140" i="3" s="1"/>
  <c r="AZ104" i="3"/>
  <c r="BA103" i="3"/>
  <c r="U37" i="3"/>
  <c r="U81" i="3" s="1"/>
  <c r="V34" i="3"/>
  <c r="V79" i="3" s="1"/>
  <c r="V19" i="3"/>
  <c r="V155" i="3"/>
  <c r="V157" i="3" s="1"/>
  <c r="V160" i="3" s="1"/>
  <c r="V35" i="3" l="1"/>
  <c r="V80" i="3" s="1"/>
  <c r="BA104" i="3"/>
  <c r="BB103" i="3"/>
  <c r="W136" i="3"/>
  <c r="V20" i="3"/>
  <c r="V78" i="3" s="1"/>
  <c r="V27" i="3"/>
  <c r="W144" i="3" l="1"/>
  <c r="V21" i="3"/>
  <c r="U61" i="3"/>
  <c r="U62" i="3" s="1"/>
  <c r="BB104" i="3"/>
  <c r="BC103" i="3"/>
  <c r="V28" i="3"/>
  <c r="V33" i="3" s="1"/>
  <c r="U64" i="3" l="1"/>
  <c r="W138" i="3"/>
  <c r="W140" i="3" s="1"/>
  <c r="BC104" i="3"/>
  <c r="BD103" i="3"/>
  <c r="W155" i="3"/>
  <c r="W157" i="3" s="1"/>
  <c r="W160" i="3" s="1"/>
  <c r="W19" i="3"/>
  <c r="W34" i="3"/>
  <c r="W79" i="3" s="1"/>
  <c r="W35" i="3" l="1"/>
  <c r="W80" i="3" s="1"/>
  <c r="V37" i="3"/>
  <c r="V81" i="3" s="1"/>
  <c r="BD104" i="3"/>
  <c r="BE103" i="3"/>
  <c r="W20" i="3"/>
  <c r="W78" i="3" s="1"/>
  <c r="W27" i="3"/>
  <c r="X136" i="3"/>
  <c r="V61" i="3" l="1"/>
  <c r="V62" i="3" s="1"/>
  <c r="X144" i="3"/>
  <c r="X138" i="3" s="1"/>
  <c r="X140" i="3" s="1"/>
  <c r="W21" i="3"/>
  <c r="BE104" i="3"/>
  <c r="BF103" i="3"/>
  <c r="W28" i="3"/>
  <c r="W33" i="3" s="1"/>
  <c r="V64" i="3" l="1"/>
  <c r="BF104" i="3"/>
  <c r="BG103" i="3"/>
  <c r="X35" i="3"/>
  <c r="X80" i="3" s="1"/>
  <c r="X19" i="3"/>
  <c r="X155" i="3"/>
  <c r="X157" i="3" s="1"/>
  <c r="X160" i="3" s="1"/>
  <c r="X34" i="3"/>
  <c r="X79" i="3" s="1"/>
  <c r="W37" i="3"/>
  <c r="W81" i="3" s="1"/>
  <c r="BG104" i="3" l="1"/>
  <c r="BH103" i="3"/>
  <c r="X27" i="3"/>
  <c r="X20" i="3"/>
  <c r="X78" i="3" s="1"/>
  <c r="Y136" i="3"/>
  <c r="Y144" i="3" l="1"/>
  <c r="X21" i="3"/>
  <c r="BH104" i="3"/>
  <c r="BI103" i="3"/>
  <c r="W61" i="3"/>
  <c r="W62" i="3" s="1"/>
  <c r="X28" i="3"/>
  <c r="X33" i="3" s="1"/>
  <c r="W64" i="3" l="1"/>
  <c r="Y138" i="3"/>
  <c r="Y140" i="3" s="1"/>
  <c r="BI104" i="3"/>
  <c r="BJ103" i="3"/>
  <c r="X37" i="3"/>
  <c r="X81" i="3" s="1"/>
  <c r="Y19" i="3"/>
  <c r="Y155" i="3"/>
  <c r="Y157" i="3" s="1"/>
  <c r="Y160" i="3" s="1"/>
  <c r="Y34" i="3"/>
  <c r="Y79" i="3" s="1"/>
  <c r="Y35" i="3" l="1"/>
  <c r="Y80" i="3" s="1"/>
  <c r="BJ104" i="3"/>
  <c r="BK103" i="3"/>
  <c r="Y27" i="3"/>
  <c r="Y20" i="3"/>
  <c r="Y78" i="3" s="1"/>
  <c r="Z136" i="3"/>
  <c r="Z144" i="3" l="1"/>
  <c r="Y21" i="3"/>
  <c r="X61" i="3"/>
  <c r="X62" i="3" s="1"/>
  <c r="BK104" i="3"/>
  <c r="BL103" i="3"/>
  <c r="Y28" i="3"/>
  <c r="Y33" i="3" s="1"/>
  <c r="X64" i="3" l="1"/>
  <c r="Z138" i="3"/>
  <c r="BL104" i="3"/>
  <c r="BM103" i="3"/>
  <c r="Y37" i="3"/>
  <c r="Y81" i="3" s="1"/>
  <c r="Z34" i="3"/>
  <c r="Z79" i="3" s="1"/>
  <c r="Z19" i="3"/>
  <c r="Z155" i="3"/>
  <c r="Z157" i="3" s="1"/>
  <c r="Z160" i="3" s="1"/>
  <c r="Z139" i="3" l="1"/>
  <c r="Z36" i="3" s="1"/>
  <c r="Z35" i="3"/>
  <c r="Z80" i="3" s="1"/>
  <c r="BM104" i="3"/>
  <c r="BN103" i="3"/>
  <c r="Z20" i="3"/>
  <c r="Z78" i="3" s="1"/>
  <c r="Z27" i="3"/>
  <c r="Z140" i="3" l="1"/>
  <c r="AA136" i="3" s="1"/>
  <c r="AA144" i="3" s="1"/>
  <c r="Z21" i="3"/>
  <c r="Y61" i="3"/>
  <c r="Y62" i="3" s="1"/>
  <c r="BN104" i="3"/>
  <c r="BO103" i="3"/>
  <c r="Z28" i="3"/>
  <c r="Z33" i="3" s="1"/>
  <c r="Y64" i="3" l="1"/>
  <c r="AA138" i="3"/>
  <c r="AA35" i="3" s="1"/>
  <c r="AA80" i="3" s="1"/>
  <c r="BO104" i="3"/>
  <c r="BP103" i="3"/>
  <c r="AA19" i="3"/>
  <c r="AA34" i="3"/>
  <c r="AA79" i="3" s="1"/>
  <c r="AA155" i="3"/>
  <c r="AA157" i="3" s="1"/>
  <c r="AA160" i="3" s="1"/>
  <c r="AA140" i="3" l="1"/>
  <c r="AB136" i="3" s="1"/>
  <c r="BP104" i="3"/>
  <c r="BQ103" i="3"/>
  <c r="Z37" i="3"/>
  <c r="Z81" i="3" s="1"/>
  <c r="AA20" i="3"/>
  <c r="AA78" i="3" s="1"/>
  <c r="AA27" i="3"/>
  <c r="AB144" i="3" l="1"/>
  <c r="AB138" i="3" s="1"/>
  <c r="AB140" i="3" s="1"/>
  <c r="AA21" i="3"/>
  <c r="BR103" i="3"/>
  <c r="BQ104" i="3"/>
  <c r="AA28" i="3"/>
  <c r="AA33" i="3" s="1"/>
  <c r="Z61" i="3" l="1"/>
  <c r="Z62" i="3" s="1"/>
  <c r="BR104" i="3"/>
  <c r="BS103" i="3"/>
  <c r="AB155" i="3"/>
  <c r="AB157" i="3" s="1"/>
  <c r="AB160" i="3" s="1"/>
  <c r="AB35" i="3"/>
  <c r="AB80" i="3" s="1"/>
  <c r="AB19" i="3"/>
  <c r="AB34" i="3"/>
  <c r="AB79" i="3" s="1"/>
  <c r="AA37" i="3"/>
  <c r="AA81" i="3" s="1"/>
  <c r="Z64" i="3" l="1"/>
  <c r="BS104" i="3"/>
  <c r="BT103" i="3"/>
  <c r="AB27" i="3"/>
  <c r="AB20" i="3"/>
  <c r="AB78" i="3" s="1"/>
  <c r="BT104" i="3" l="1"/>
  <c r="AB21" i="3"/>
  <c r="BU103" i="3"/>
  <c r="AC136" i="3"/>
  <c r="AB28" i="3"/>
  <c r="AB33" i="3" s="1"/>
  <c r="AA61" i="3"/>
  <c r="AA62" i="3" s="1"/>
  <c r="AC144" i="3" l="1"/>
  <c r="AC138" i="3" s="1"/>
  <c r="BV103" i="3"/>
  <c r="BU104" i="3"/>
  <c r="AA64" i="3"/>
  <c r="AB37" i="3"/>
  <c r="AB81" i="3" s="1"/>
  <c r="AC34" i="3" l="1"/>
  <c r="AC79" i="3" s="1"/>
  <c r="AC19" i="3"/>
  <c r="AC155" i="3"/>
  <c r="AC157" i="3" s="1"/>
  <c r="AC160" i="3" s="1"/>
  <c r="AC27" i="3" s="1"/>
  <c r="BV104" i="3"/>
  <c r="BW103" i="3"/>
  <c r="AC35" i="3" l="1"/>
  <c r="AC80" i="3" s="1"/>
  <c r="AC140" i="3"/>
  <c r="AD136" i="3" s="1"/>
  <c r="AC20" i="3"/>
  <c r="AC78" i="3" s="1"/>
  <c r="BX103" i="3"/>
  <c r="BX104" i="3" s="1"/>
  <c r="BW104" i="3"/>
  <c r="AB61" i="3"/>
  <c r="AB62" i="3" s="1"/>
  <c r="AC21" i="3"/>
  <c r="G103" i="3"/>
  <c r="AC28" i="3"/>
  <c r="AC33" i="3" s="1"/>
  <c r="G104" i="3" l="1"/>
  <c r="AB64" i="3"/>
  <c r="AD144" i="3"/>
  <c r="AD19" i="3" s="1"/>
  <c r="AC37" i="3"/>
  <c r="AC81" i="3" s="1"/>
  <c r="AD138" i="3" l="1"/>
  <c r="AD140" i="3" s="1"/>
  <c r="AE136" i="3" s="1"/>
  <c r="AD34" i="3"/>
  <c r="AD79" i="3" s="1"/>
  <c r="AD155" i="3"/>
  <c r="AD157" i="3" s="1"/>
  <c r="AD160" i="3" s="1"/>
  <c r="AD20" i="3" s="1"/>
  <c r="AD78" i="3" s="1"/>
  <c r="AD35" i="3" l="1"/>
  <c r="AD80" i="3" s="1"/>
  <c r="AD27" i="3"/>
  <c r="AE144" i="3"/>
  <c r="AE138" i="3" s="1"/>
  <c r="AD21" i="3"/>
  <c r="AC61" i="3"/>
  <c r="AC62" i="3" s="1"/>
  <c r="AD28" i="3"/>
  <c r="AD33" i="3" l="1"/>
  <c r="AD37" i="3" s="1"/>
  <c r="AD81" i="3" s="1"/>
  <c r="AC64" i="3"/>
  <c r="AE139" i="3"/>
  <c r="AE19" i="3"/>
  <c r="AE34" i="3"/>
  <c r="AE79" i="3" s="1"/>
  <c r="AE155" i="3"/>
  <c r="AE157" i="3" s="1"/>
  <c r="AE160" i="3" s="1"/>
  <c r="AE36" i="3" l="1"/>
  <c r="AE140" i="3"/>
  <c r="AF136" i="3" s="1"/>
  <c r="AE35" i="3"/>
  <c r="AE80" i="3" s="1"/>
  <c r="AE27" i="3"/>
  <c r="AE20" i="3"/>
  <c r="AE78" i="3" s="1"/>
  <c r="AF144" i="3" l="1"/>
  <c r="AE21" i="3"/>
  <c r="AD61" i="3"/>
  <c r="AD62" i="3" s="1"/>
  <c r="AE28" i="3"/>
  <c r="AE33" i="3" s="1"/>
  <c r="AD64" i="3" l="1"/>
  <c r="AF138" i="3"/>
  <c r="AF140" i="3" s="1"/>
  <c r="AE37" i="3"/>
  <c r="AE81" i="3" s="1"/>
  <c r="AF34" i="3"/>
  <c r="AF79" i="3" s="1"/>
  <c r="AF19" i="3"/>
  <c r="AF155" i="3"/>
  <c r="AF157" i="3" s="1"/>
  <c r="AF160" i="3" s="1"/>
  <c r="AF35" i="3" l="1"/>
  <c r="AF80" i="3" s="1"/>
  <c r="AF20" i="3"/>
  <c r="AF78" i="3" s="1"/>
  <c r="AF27" i="3"/>
  <c r="AG136" i="3"/>
  <c r="AG144" i="3" l="1"/>
  <c r="AF21" i="3"/>
  <c r="AF28" i="3"/>
  <c r="AF33" i="3" s="1"/>
  <c r="AE61" i="3"/>
  <c r="AE62" i="3" s="1"/>
  <c r="AG138" i="3" l="1"/>
  <c r="AG140" i="3" s="1"/>
  <c r="AF37" i="3"/>
  <c r="AF81" i="3" s="1"/>
  <c r="AE64" i="3"/>
  <c r="AG155" i="3"/>
  <c r="AG157" i="3" s="1"/>
  <c r="AG160" i="3" s="1"/>
  <c r="AG19" i="3"/>
  <c r="AG34" i="3"/>
  <c r="AG79" i="3" s="1"/>
  <c r="AG35" i="3" l="1"/>
  <c r="AG80" i="3" s="1"/>
  <c r="AH136" i="3"/>
  <c r="AG27" i="3"/>
  <c r="AG20" i="3"/>
  <c r="AG78" i="3" s="1"/>
  <c r="AH144" i="3" l="1"/>
  <c r="AF61" i="3"/>
  <c r="AF62" i="3" s="1"/>
  <c r="AG21" i="3"/>
  <c r="AG28" i="3"/>
  <c r="AG33" i="3" s="1"/>
  <c r="AF64" i="3" l="1"/>
  <c r="AH138" i="3"/>
  <c r="AH140" i="3" s="1"/>
  <c r="AH34" i="3"/>
  <c r="AH79" i="3" s="1"/>
  <c r="AH155" i="3"/>
  <c r="AH157" i="3" s="1"/>
  <c r="AH160" i="3" s="1"/>
  <c r="AH19" i="3"/>
  <c r="AH35" i="3" l="1"/>
  <c r="AH80" i="3" s="1"/>
  <c r="AG37" i="3"/>
  <c r="AG81" i="3" s="1"/>
  <c r="AH27" i="3"/>
  <c r="AH20" i="3"/>
  <c r="AH78" i="3" s="1"/>
  <c r="AI136" i="3"/>
  <c r="AG61" i="3" l="1"/>
  <c r="AG62" i="3" s="1"/>
  <c r="AI144" i="3"/>
  <c r="AH21" i="3"/>
  <c r="AH28" i="3"/>
  <c r="AH33" i="3" s="1"/>
  <c r="AG64" i="3" l="1"/>
  <c r="AI138" i="3"/>
  <c r="AI140" i="3" s="1"/>
  <c r="AH37" i="3"/>
  <c r="AH81" i="3" s="1"/>
  <c r="AI34" i="3"/>
  <c r="AI79" i="3" s="1"/>
  <c r="AI19" i="3"/>
  <c r="AI155" i="3"/>
  <c r="AI157" i="3" s="1"/>
  <c r="AI160" i="3" s="1"/>
  <c r="AI35" i="3" l="1"/>
  <c r="AI80" i="3" s="1"/>
  <c r="AI27" i="3"/>
  <c r="AI20" i="3"/>
  <c r="AI78" i="3" s="1"/>
  <c r="AJ136" i="3"/>
  <c r="AH61" i="3" l="1"/>
  <c r="AH62" i="3" s="1"/>
  <c r="AI21" i="3"/>
  <c r="AJ144" i="3"/>
  <c r="AI28" i="3"/>
  <c r="AI33" i="3" s="1"/>
  <c r="AH64" i="3" l="1"/>
  <c r="AJ138" i="3"/>
  <c r="AJ140" i="3" s="1"/>
  <c r="AJ155" i="3"/>
  <c r="AJ157" i="3" s="1"/>
  <c r="AJ160" i="3" s="1"/>
  <c r="AJ34" i="3"/>
  <c r="AJ79" i="3" s="1"/>
  <c r="AJ19" i="3"/>
  <c r="AI37" i="3" l="1"/>
  <c r="AI81" i="3" s="1"/>
  <c r="AJ35" i="3"/>
  <c r="AJ80" i="3" s="1"/>
  <c r="AK136" i="3"/>
  <c r="AJ20" i="3"/>
  <c r="AJ78" i="3" s="1"/>
  <c r="AJ27" i="3"/>
  <c r="AI61" i="3" l="1"/>
  <c r="AI62" i="3" s="1"/>
  <c r="AJ21" i="3"/>
  <c r="AK144" i="3"/>
  <c r="AJ28" i="3"/>
  <c r="AJ33" i="3" s="1"/>
  <c r="AI64" i="3" l="1"/>
  <c r="AK138" i="3"/>
  <c r="AK140" i="3" s="1"/>
  <c r="AJ37" i="3"/>
  <c r="AJ81" i="3" s="1"/>
  <c r="AK155" i="3"/>
  <c r="AK157" i="3" s="1"/>
  <c r="AK160" i="3" s="1"/>
  <c r="AK19" i="3"/>
  <c r="AK34" i="3"/>
  <c r="AK79" i="3" s="1"/>
  <c r="AK27" i="3" l="1"/>
  <c r="AK20" i="3"/>
  <c r="AK78" i="3" s="1"/>
  <c r="AK35" i="3"/>
  <c r="AK80" i="3" s="1"/>
  <c r="AL136" i="3"/>
  <c r="AK21" i="3" l="1"/>
  <c r="AL144" i="3"/>
  <c r="AJ61" i="3"/>
  <c r="AJ62" i="3" s="1"/>
  <c r="AK28" i="3"/>
  <c r="AK33" i="3" s="1"/>
  <c r="AL138" i="3" l="1"/>
  <c r="AL140" i="3" s="1"/>
  <c r="AK37" i="3"/>
  <c r="AK81" i="3" s="1"/>
  <c r="AJ64" i="3"/>
  <c r="AL155" i="3"/>
  <c r="AL157" i="3" s="1"/>
  <c r="AL160" i="3" s="1"/>
  <c r="AL34" i="3"/>
  <c r="AL79" i="3" s="1"/>
  <c r="AL19" i="3"/>
  <c r="AL20" i="3" l="1"/>
  <c r="AL78" i="3" s="1"/>
  <c r="AL27" i="3"/>
  <c r="AL35" i="3"/>
  <c r="AL80" i="3" s="1"/>
  <c r="AM136" i="3"/>
  <c r="AL21" i="3" l="1"/>
  <c r="AK61" i="3"/>
  <c r="AK62" i="3" s="1"/>
  <c r="AM144" i="3"/>
  <c r="AL28" i="3"/>
  <c r="AL33" i="3" s="1"/>
  <c r="AK64" i="3" l="1"/>
  <c r="AM138" i="3"/>
  <c r="AM140" i="3" s="1"/>
  <c r="AL37" i="3"/>
  <c r="AL81" i="3" s="1"/>
  <c r="AM155" i="3"/>
  <c r="AM157" i="3" s="1"/>
  <c r="AM160" i="3" s="1"/>
  <c r="AM34" i="3"/>
  <c r="AM79" i="3" s="1"/>
  <c r="AM19" i="3"/>
  <c r="AM27" i="3" l="1"/>
  <c r="AM20" i="3"/>
  <c r="AM78" i="3" s="1"/>
  <c r="AM35" i="3"/>
  <c r="AM80" i="3" s="1"/>
  <c r="AN136" i="3"/>
  <c r="AM21" i="3" l="1"/>
  <c r="AL61" i="3"/>
  <c r="AL62" i="3" s="1"/>
  <c r="AN144" i="3"/>
  <c r="AM28" i="3"/>
  <c r="AM33" i="3" s="1"/>
  <c r="AL64" i="3" l="1"/>
  <c r="AN138" i="3"/>
  <c r="AN140" i="3" s="1"/>
  <c r="AN155" i="3"/>
  <c r="AN157" i="3" s="1"/>
  <c r="AN160" i="3" s="1"/>
  <c r="AN34" i="3"/>
  <c r="AN79" i="3" s="1"/>
  <c r="AN19" i="3"/>
  <c r="AN27" i="3" l="1"/>
  <c r="AN20" i="3"/>
  <c r="AN78" i="3" s="1"/>
  <c r="AN35" i="3"/>
  <c r="AN80" i="3" s="1"/>
  <c r="AO136" i="3"/>
  <c r="AM37" i="3"/>
  <c r="AM81" i="3" s="1"/>
  <c r="AN21" i="3" l="1"/>
  <c r="AO144" i="3"/>
  <c r="AN28" i="3"/>
  <c r="AN33" i="3" s="1"/>
  <c r="AO138" i="3" l="1"/>
  <c r="AO140" i="3" s="1"/>
  <c r="AM61" i="3"/>
  <c r="AM62" i="3" s="1"/>
  <c r="AO155" i="3"/>
  <c r="AO157" i="3" s="1"/>
  <c r="AO160" i="3" s="1"/>
  <c r="AO34" i="3"/>
  <c r="AO79" i="3" s="1"/>
  <c r="AO19" i="3"/>
  <c r="AM64" i="3" l="1"/>
  <c r="AN37" i="3"/>
  <c r="AN81" i="3" s="1"/>
  <c r="AO27" i="3"/>
  <c r="AO20" i="3"/>
  <c r="AO78" i="3" s="1"/>
  <c r="AO35" i="3"/>
  <c r="AO80" i="3" s="1"/>
  <c r="AP136" i="3"/>
  <c r="AN61" i="3" l="1"/>
  <c r="AN62" i="3" s="1"/>
  <c r="AO21" i="3"/>
  <c r="AO28" i="3"/>
  <c r="AO33" i="3" s="1"/>
  <c r="AP144" i="3"/>
  <c r="AN64" i="3" l="1"/>
  <c r="AP138" i="3"/>
  <c r="AP140" i="3" s="1"/>
  <c r="AP155" i="3"/>
  <c r="AP157" i="3" s="1"/>
  <c r="AP160" i="3" s="1"/>
  <c r="AP34" i="3"/>
  <c r="AP79" i="3" s="1"/>
  <c r="AP19" i="3"/>
  <c r="AO37" i="3"/>
  <c r="AO81" i="3" s="1"/>
  <c r="AP27" i="3" l="1"/>
  <c r="AP20" i="3"/>
  <c r="AP78" i="3" s="1"/>
  <c r="AP35" i="3"/>
  <c r="AP80" i="3" s="1"/>
  <c r="AQ136" i="3"/>
  <c r="AP21" i="3" l="1"/>
  <c r="AQ144" i="3"/>
  <c r="AO61" i="3"/>
  <c r="AO62" i="3" s="1"/>
  <c r="AP28" i="3"/>
  <c r="AP33" i="3" s="1"/>
  <c r="AQ138" i="3" l="1"/>
  <c r="AQ140" i="3" s="1"/>
  <c r="AO64" i="3"/>
  <c r="AQ155" i="3"/>
  <c r="AQ157" i="3" s="1"/>
  <c r="AQ160" i="3" s="1"/>
  <c r="AQ19" i="3"/>
  <c r="AQ34" i="3"/>
  <c r="AQ79" i="3" s="1"/>
  <c r="AQ35" i="3" l="1"/>
  <c r="AQ80" i="3" s="1"/>
  <c r="AR136" i="3"/>
  <c r="AP37" i="3"/>
  <c r="AP81" i="3" s="1"/>
  <c r="AQ27" i="3"/>
  <c r="AQ20" i="3"/>
  <c r="AQ78" i="3" s="1"/>
  <c r="AQ21" i="3" l="1"/>
  <c r="AQ28" i="3"/>
  <c r="AQ33" i="3" s="1"/>
  <c r="AR144" i="3"/>
  <c r="AR138" i="3" l="1"/>
  <c r="AR140" i="3" s="1"/>
  <c r="AP61" i="3"/>
  <c r="AP62" i="3" s="1"/>
  <c r="AR155" i="3"/>
  <c r="AR157" i="3" s="1"/>
  <c r="AR160" i="3" s="1"/>
  <c r="AR34" i="3"/>
  <c r="AR79" i="3" s="1"/>
  <c r="AR19" i="3"/>
  <c r="AP64" i="3" l="1"/>
  <c r="AQ37" i="3"/>
  <c r="AQ81" i="3" s="1"/>
  <c r="AR35" i="3"/>
  <c r="AR80" i="3" s="1"/>
  <c r="AS136" i="3"/>
  <c r="AR20" i="3"/>
  <c r="AR78" i="3" s="1"/>
  <c r="AR27" i="3"/>
  <c r="AQ61" i="3" l="1"/>
  <c r="AQ62" i="3" s="1"/>
  <c r="AR21" i="3"/>
  <c r="AR28" i="3"/>
  <c r="AR33" i="3" s="1"/>
  <c r="AS144" i="3"/>
  <c r="AQ64" i="3" l="1"/>
  <c r="AS138" i="3"/>
  <c r="AS140" i="3" s="1"/>
  <c r="AS155" i="3"/>
  <c r="AS157" i="3" s="1"/>
  <c r="AS160" i="3" s="1"/>
  <c r="AS19" i="3"/>
  <c r="AS34" i="3"/>
  <c r="AS79" i="3" s="1"/>
  <c r="AR37" i="3" l="1"/>
  <c r="AR81" i="3" s="1"/>
  <c r="AS35" i="3"/>
  <c r="AS80" i="3" s="1"/>
  <c r="AT136" i="3"/>
  <c r="AS27" i="3"/>
  <c r="AS20" i="3"/>
  <c r="AS78" i="3" s="1"/>
  <c r="AR61" i="3" l="1"/>
  <c r="AR62" i="3" s="1"/>
  <c r="AS21" i="3"/>
  <c r="AT144" i="3"/>
  <c r="AS28" i="3"/>
  <c r="AS33" i="3" s="1"/>
  <c r="AR64" i="3" l="1"/>
  <c r="AT138" i="3"/>
  <c r="AT140" i="3" s="1"/>
  <c r="AS37" i="3"/>
  <c r="AS81" i="3" s="1"/>
  <c r="AT155" i="3"/>
  <c r="AT157" i="3" s="1"/>
  <c r="AT160" i="3" s="1"/>
  <c r="AT34" i="3"/>
  <c r="AT79" i="3" s="1"/>
  <c r="AT19" i="3"/>
  <c r="AT35" i="3" l="1"/>
  <c r="AT80" i="3" s="1"/>
  <c r="AU136" i="3"/>
  <c r="AT20" i="3"/>
  <c r="AT78" i="3" s="1"/>
  <c r="AT27" i="3"/>
  <c r="AS61" i="3" l="1"/>
  <c r="AS62" i="3" s="1"/>
  <c r="AT21" i="3"/>
  <c r="AU144" i="3"/>
  <c r="AT28" i="3"/>
  <c r="AT33" i="3" s="1"/>
  <c r="AS64" i="3" l="1"/>
  <c r="AU138" i="3"/>
  <c r="AU140" i="3" s="1"/>
  <c r="AT37" i="3"/>
  <c r="AT81" i="3" s="1"/>
  <c r="AU155" i="3"/>
  <c r="AU34" i="3"/>
  <c r="AU79" i="3" s="1"/>
  <c r="AU19" i="3"/>
  <c r="AU35" i="3" l="1"/>
  <c r="AU80" i="3" s="1"/>
  <c r="AV136" i="3"/>
  <c r="AU157" i="3"/>
  <c r="AU160" i="3" l="1"/>
  <c r="AV144" i="3"/>
  <c r="AT61" i="3"/>
  <c r="AT62" i="3" s="1"/>
  <c r="AV138" i="3" l="1"/>
  <c r="AV140" i="3" s="1"/>
  <c r="AV155" i="3"/>
  <c r="AV34" i="3"/>
  <c r="AV79" i="3" s="1"/>
  <c r="AV19" i="3"/>
  <c r="AT64" i="3"/>
  <c r="AU27" i="3"/>
  <c r="AU20" i="3"/>
  <c r="AU78" i="3" s="1"/>
  <c r="AU21" i="3" l="1"/>
  <c r="AU28" i="3"/>
  <c r="AU33" i="3" s="1"/>
  <c r="AV157" i="3"/>
  <c r="AV35" i="3"/>
  <c r="AV80" i="3" s="1"/>
  <c r="AW136" i="3"/>
  <c r="AU37" i="3" l="1"/>
  <c r="AU81" i="3" s="1"/>
  <c r="AV160" i="3"/>
  <c r="AW144" i="3"/>
  <c r="AW138" i="3" l="1"/>
  <c r="AW140" i="3" s="1"/>
  <c r="AW155" i="3"/>
  <c r="AW34" i="3"/>
  <c r="AW79" i="3" s="1"/>
  <c r="AW19" i="3"/>
  <c r="AV27" i="3"/>
  <c r="AV20" i="3"/>
  <c r="AV78" i="3" s="1"/>
  <c r="AU61" i="3" l="1"/>
  <c r="AU62" i="3" s="1"/>
  <c r="AW157" i="3"/>
  <c r="AV28" i="3"/>
  <c r="AV33" i="3" s="1"/>
  <c r="AW35" i="3"/>
  <c r="AW80" i="3" s="1"/>
  <c r="AX136" i="3"/>
  <c r="AV21" i="3"/>
  <c r="AU64" i="3" l="1"/>
  <c r="AV37" i="3"/>
  <c r="AV81" i="3" s="1"/>
  <c r="AX144" i="3"/>
  <c r="AW160" i="3"/>
  <c r="AX138" i="3" l="1"/>
  <c r="AX140" i="3" s="1"/>
  <c r="AX155" i="3"/>
  <c r="AX34" i="3"/>
  <c r="AX79" i="3" s="1"/>
  <c r="AX19" i="3"/>
  <c r="AW27" i="3"/>
  <c r="AW20" i="3"/>
  <c r="AW78" i="3" s="1"/>
  <c r="AW28" i="3" l="1"/>
  <c r="AW33" i="3" s="1"/>
  <c r="AV61" i="3"/>
  <c r="AX157" i="3"/>
  <c r="AW21" i="3"/>
  <c r="AX35" i="3"/>
  <c r="AX80" i="3" s="1"/>
  <c r="AY136" i="3"/>
  <c r="AV62" i="3" l="1"/>
  <c r="AX160" i="3"/>
  <c r="AY144" i="3"/>
  <c r="AY138" i="3" l="1"/>
  <c r="AY140" i="3" s="1"/>
  <c r="AY155" i="3"/>
  <c r="AY19" i="3"/>
  <c r="AY34" i="3"/>
  <c r="AY79" i="3" s="1"/>
  <c r="AX27" i="3"/>
  <c r="AX20" i="3"/>
  <c r="AX78" i="3" s="1"/>
  <c r="AV64" i="3"/>
  <c r="AW37" i="3"/>
  <c r="AW81" i="3" s="1"/>
  <c r="AX21" i="3" l="1"/>
  <c r="AX28" i="3"/>
  <c r="AX33" i="3" s="1"/>
  <c r="AY35" i="3"/>
  <c r="AY80" i="3" s="1"/>
  <c r="AZ136" i="3"/>
  <c r="AY157" i="3"/>
  <c r="AY160" i="3" l="1"/>
  <c r="AX37" i="3"/>
  <c r="AX81" i="3" s="1"/>
  <c r="AZ144" i="3"/>
  <c r="AW61" i="3"/>
  <c r="AZ138" i="3" l="1"/>
  <c r="AZ140" i="3" s="1"/>
  <c r="AZ155" i="3"/>
  <c r="AZ157" i="3" s="1"/>
  <c r="AZ160" i="3" s="1"/>
  <c r="AZ34" i="3"/>
  <c r="AZ79" i="3" s="1"/>
  <c r="AZ19" i="3"/>
  <c r="AY27" i="3"/>
  <c r="AY20" i="3"/>
  <c r="AY78" i="3" s="1"/>
  <c r="AW62" i="3"/>
  <c r="AX61" i="3" l="1"/>
  <c r="AX62" i="3" s="1"/>
  <c r="AY28" i="3"/>
  <c r="AY33" i="3" s="1"/>
  <c r="AZ35" i="3"/>
  <c r="AZ80" i="3" s="1"/>
  <c r="BA136" i="3"/>
  <c r="AZ20" i="3"/>
  <c r="AZ78" i="3" s="1"/>
  <c r="AZ27" i="3"/>
  <c r="AW64" i="3"/>
  <c r="AY21" i="3"/>
  <c r="AX64" i="3" l="1"/>
  <c r="AZ21" i="3"/>
  <c r="BA144" i="3"/>
  <c r="AY37" i="3"/>
  <c r="AY81" i="3" s="1"/>
  <c r="AZ28" i="3"/>
  <c r="AZ33" i="3" s="1"/>
  <c r="BA138" i="3" l="1"/>
  <c r="BA140" i="3" s="1"/>
  <c r="AZ37" i="3"/>
  <c r="AZ81" i="3" s="1"/>
  <c r="BA155" i="3"/>
  <c r="BA157" i="3" s="1"/>
  <c r="BA160" i="3" s="1"/>
  <c r="BA19" i="3"/>
  <c r="BA34" i="3"/>
  <c r="BA79" i="3" s="1"/>
  <c r="AY61" i="3" l="1"/>
  <c r="BA35" i="3"/>
  <c r="BA80" i="3" s="1"/>
  <c r="BB136" i="3"/>
  <c r="BA20" i="3"/>
  <c r="BA78" i="3" s="1"/>
  <c r="BA27" i="3"/>
  <c r="AZ61" i="3" l="1"/>
  <c r="AZ62" i="3" s="1"/>
  <c r="BA21" i="3"/>
  <c r="BA28" i="3"/>
  <c r="BA33" i="3" s="1"/>
  <c r="BB144" i="3"/>
  <c r="AY62" i="3"/>
  <c r="BB138" i="3" l="1"/>
  <c r="BB140" i="3" s="1"/>
  <c r="AZ64" i="3"/>
  <c r="BA37" i="3"/>
  <c r="BA81" i="3" s="1"/>
  <c r="BB155" i="3"/>
  <c r="BB157" i="3" s="1"/>
  <c r="BB160" i="3" s="1"/>
  <c r="BB34" i="3"/>
  <c r="BB79" i="3" s="1"/>
  <c r="BB19" i="3"/>
  <c r="AY64" i="3"/>
  <c r="BB35" i="3" l="1"/>
  <c r="BB80" i="3" s="1"/>
  <c r="BC136" i="3"/>
  <c r="BB20" i="3"/>
  <c r="BB78" i="3" s="1"/>
  <c r="BB27" i="3"/>
  <c r="BA61" i="3" l="1"/>
  <c r="BA62" i="3" s="1"/>
  <c r="BB21" i="3"/>
  <c r="BB28" i="3"/>
  <c r="BB33" i="3" s="1"/>
  <c r="BC144" i="3"/>
  <c r="BC138" i="3" l="1"/>
  <c r="BC140" i="3" s="1"/>
  <c r="BB37" i="3"/>
  <c r="BB81" i="3" s="1"/>
  <c r="BA64" i="3"/>
  <c r="BC155" i="3"/>
  <c r="BC157" i="3" s="1"/>
  <c r="BC160" i="3" s="1"/>
  <c r="BC34" i="3"/>
  <c r="BC79" i="3" s="1"/>
  <c r="BC19" i="3"/>
  <c r="BC35" i="3" l="1"/>
  <c r="BC80" i="3" s="1"/>
  <c r="BD136" i="3"/>
  <c r="BC27" i="3"/>
  <c r="BC20" i="3"/>
  <c r="BC78" i="3" s="1"/>
  <c r="BC21" i="3" l="1"/>
  <c r="BB61" i="3"/>
  <c r="BB62" i="3" s="1"/>
  <c r="BC28" i="3"/>
  <c r="BC33" i="3" s="1"/>
  <c r="BD144" i="3"/>
  <c r="BB64" i="3" l="1"/>
  <c r="BD138" i="3"/>
  <c r="BD140" i="3" s="1"/>
  <c r="BD155" i="3"/>
  <c r="BD157" i="3" s="1"/>
  <c r="BD160" i="3" s="1"/>
  <c r="BD34" i="3"/>
  <c r="BD79" i="3" s="1"/>
  <c r="BD19" i="3"/>
  <c r="BD27" i="3" l="1"/>
  <c r="BD20" i="3"/>
  <c r="BD78" i="3" s="1"/>
  <c r="BD35" i="3"/>
  <c r="BD80" i="3" s="1"/>
  <c r="BE136" i="3"/>
  <c r="BC37" i="3"/>
  <c r="BC81" i="3" s="1"/>
  <c r="BD21" i="3" l="1"/>
  <c r="BE144" i="3"/>
  <c r="BD28" i="3"/>
  <c r="BD33" i="3" s="1"/>
  <c r="BE138" i="3" l="1"/>
  <c r="BE140" i="3" s="1"/>
  <c r="BC61" i="3"/>
  <c r="BC62" i="3" s="1"/>
  <c r="BE155" i="3"/>
  <c r="BE157" i="3" s="1"/>
  <c r="BE160" i="3" s="1"/>
  <c r="BE34" i="3"/>
  <c r="BE79" i="3" s="1"/>
  <c r="BE19" i="3"/>
  <c r="BD37" i="3"/>
  <c r="BD81" i="3" s="1"/>
  <c r="BC64" i="3" l="1"/>
  <c r="BE27" i="3"/>
  <c r="BE20" i="3"/>
  <c r="BE78" i="3" s="1"/>
  <c r="BE35" i="3"/>
  <c r="BE80" i="3" s="1"/>
  <c r="BF136" i="3"/>
  <c r="BE21" i="3" l="1"/>
  <c r="BD61" i="3"/>
  <c r="BD62" i="3" s="1"/>
  <c r="BE28" i="3"/>
  <c r="BE33" i="3" s="1"/>
  <c r="BF144" i="3"/>
  <c r="BF138" i="3" l="1"/>
  <c r="BF140" i="3" s="1"/>
  <c r="BE37" i="3"/>
  <c r="BE81" i="3" s="1"/>
  <c r="BF155" i="3"/>
  <c r="BF157" i="3" s="1"/>
  <c r="BF160" i="3" s="1"/>
  <c r="BF34" i="3"/>
  <c r="BF79" i="3" s="1"/>
  <c r="BF19" i="3"/>
  <c r="BD64" i="3"/>
  <c r="BF27" i="3" l="1"/>
  <c r="BF20" i="3"/>
  <c r="BF78" i="3" s="1"/>
  <c r="BF35" i="3"/>
  <c r="BF80" i="3" s="1"/>
  <c r="BG136" i="3"/>
  <c r="BE61" i="3" l="1"/>
  <c r="BE62" i="3" s="1"/>
  <c r="BF21" i="3"/>
  <c r="BG144" i="3"/>
  <c r="BF28" i="3"/>
  <c r="BF33" i="3" s="1"/>
  <c r="BE64" i="3" l="1"/>
  <c r="BG138" i="3"/>
  <c r="BG140" i="3" s="1"/>
  <c r="BF37" i="3"/>
  <c r="BF81" i="3" s="1"/>
  <c r="BG155" i="3"/>
  <c r="BG157" i="3" s="1"/>
  <c r="BG160" i="3" s="1"/>
  <c r="BG19" i="3"/>
  <c r="BG34" i="3"/>
  <c r="BG79" i="3" s="1"/>
  <c r="BG20" i="3" l="1"/>
  <c r="BG78" i="3" s="1"/>
  <c r="BG27" i="3"/>
  <c r="BG35" i="3"/>
  <c r="BG80" i="3" s="1"/>
  <c r="BH136" i="3"/>
  <c r="BG21" i="3" l="1"/>
  <c r="BF61" i="3"/>
  <c r="BF62" i="3" s="1"/>
  <c r="BH144" i="3"/>
  <c r="BG28" i="3"/>
  <c r="BG33" i="3" s="1"/>
  <c r="BF64" i="3" l="1"/>
  <c r="BH138" i="3"/>
  <c r="BH140" i="3" s="1"/>
  <c r="BG37" i="3"/>
  <c r="BG81" i="3" s="1"/>
  <c r="BH155" i="3"/>
  <c r="BH157" i="3" s="1"/>
  <c r="BH160" i="3" s="1"/>
  <c r="BH34" i="3"/>
  <c r="BH79" i="3" s="1"/>
  <c r="BH19" i="3"/>
  <c r="BH35" i="3" l="1"/>
  <c r="BH80" i="3" s="1"/>
  <c r="BI136" i="3"/>
  <c r="BH20" i="3"/>
  <c r="BH78" i="3" s="1"/>
  <c r="BH27" i="3"/>
  <c r="BG61" i="3" l="1"/>
  <c r="BG62" i="3" s="1"/>
  <c r="BH21" i="3"/>
  <c r="BH28" i="3"/>
  <c r="BH33" i="3" s="1"/>
  <c r="BI144" i="3"/>
  <c r="BG64" i="3" l="1"/>
  <c r="BI138" i="3"/>
  <c r="BI140" i="3" s="1"/>
  <c r="BH37" i="3"/>
  <c r="BH81" i="3" s="1"/>
  <c r="BI155" i="3"/>
  <c r="BI157" i="3" s="1"/>
  <c r="BI160" i="3" s="1"/>
  <c r="BI19" i="3"/>
  <c r="BI34" i="3"/>
  <c r="BI79" i="3" s="1"/>
  <c r="BI35" i="3" l="1"/>
  <c r="BI80" i="3" s="1"/>
  <c r="BJ136" i="3"/>
  <c r="BI27" i="3"/>
  <c r="BI20" i="3"/>
  <c r="BI78" i="3" s="1"/>
  <c r="BH61" i="3" l="1"/>
  <c r="BH62" i="3" s="1"/>
  <c r="BI21" i="3"/>
  <c r="BI28" i="3"/>
  <c r="BI33" i="3" s="1"/>
  <c r="BJ144" i="3"/>
  <c r="BH64" i="3" l="1"/>
  <c r="BJ138" i="3"/>
  <c r="BJ140" i="3" s="1"/>
  <c r="BJ155" i="3"/>
  <c r="BJ157" i="3" s="1"/>
  <c r="BJ160" i="3" s="1"/>
  <c r="BJ34" i="3"/>
  <c r="BJ79" i="3" s="1"/>
  <c r="BJ19" i="3"/>
  <c r="BI37" i="3"/>
  <c r="BI81" i="3" s="1"/>
  <c r="BJ35" i="3" l="1"/>
  <c r="BJ80" i="3" s="1"/>
  <c r="BK136" i="3"/>
  <c r="BJ20" i="3"/>
  <c r="BJ78" i="3" s="1"/>
  <c r="BJ27" i="3"/>
  <c r="BI61" i="3" l="1"/>
  <c r="BI62" i="3" s="1"/>
  <c r="BJ21" i="3"/>
  <c r="BJ28" i="3"/>
  <c r="BJ33" i="3" s="1"/>
  <c r="BK144" i="3"/>
  <c r="BI64" i="3" l="1"/>
  <c r="BK138" i="3"/>
  <c r="BK140" i="3" s="1"/>
  <c r="BK155" i="3"/>
  <c r="BK157" i="3" s="1"/>
  <c r="BK160" i="3" s="1"/>
  <c r="BK34" i="3"/>
  <c r="BK79" i="3" s="1"/>
  <c r="BK19" i="3"/>
  <c r="BJ37" i="3"/>
  <c r="BJ81" i="3" s="1"/>
  <c r="BK35" i="3" l="1"/>
  <c r="BK80" i="3" s="1"/>
  <c r="BL136" i="3"/>
  <c r="BK27" i="3"/>
  <c r="BK20" i="3"/>
  <c r="BK78" i="3" s="1"/>
  <c r="BJ61" i="3" l="1"/>
  <c r="BJ62" i="3" s="1"/>
  <c r="BK21" i="3"/>
  <c r="BK28" i="3"/>
  <c r="BK33" i="3" s="1"/>
  <c r="BL144" i="3"/>
  <c r="BJ64" i="3" l="1"/>
  <c r="BL138" i="3"/>
  <c r="BL140" i="3" s="1"/>
  <c r="BL155" i="3"/>
  <c r="BL157" i="3" s="1"/>
  <c r="BL160" i="3" s="1"/>
  <c r="BL34" i="3"/>
  <c r="BL79" i="3" s="1"/>
  <c r="BL19" i="3"/>
  <c r="BK37" i="3"/>
  <c r="BK81" i="3" s="1"/>
  <c r="BL27" i="3" l="1"/>
  <c r="BL20" i="3"/>
  <c r="BL78" i="3" s="1"/>
  <c r="BL35" i="3"/>
  <c r="BL80" i="3" s="1"/>
  <c r="BM136" i="3"/>
  <c r="BK61" i="3" l="1"/>
  <c r="BK62" i="3" s="1"/>
  <c r="BL21" i="3"/>
  <c r="BL28" i="3"/>
  <c r="BL33" i="3" s="1"/>
  <c r="BM144" i="3"/>
  <c r="BK64" i="3" l="1"/>
  <c r="BM138" i="3"/>
  <c r="BM140" i="3" s="1"/>
  <c r="BM155" i="3"/>
  <c r="BM157" i="3" s="1"/>
  <c r="BM160" i="3" s="1"/>
  <c r="BM34" i="3"/>
  <c r="BM79" i="3" s="1"/>
  <c r="BM19" i="3"/>
  <c r="BL37" i="3" l="1"/>
  <c r="BL81" i="3" s="1"/>
  <c r="BM27" i="3"/>
  <c r="BM20" i="3"/>
  <c r="BM78" i="3" s="1"/>
  <c r="BM35" i="3"/>
  <c r="BM80" i="3" s="1"/>
  <c r="BN136" i="3"/>
  <c r="BL61" i="3" l="1"/>
  <c r="BL62" i="3" s="1"/>
  <c r="BM21" i="3"/>
  <c r="BN144" i="3"/>
  <c r="BM28" i="3"/>
  <c r="BM33" i="3" s="1"/>
  <c r="BL64" i="3" l="1"/>
  <c r="BN138" i="3"/>
  <c r="BN140" i="3" s="1"/>
  <c r="BM37" i="3"/>
  <c r="BM81" i="3" s="1"/>
  <c r="BN155" i="3"/>
  <c r="BN157" i="3" s="1"/>
  <c r="BN160" i="3" s="1"/>
  <c r="BN34" i="3"/>
  <c r="BN79" i="3" s="1"/>
  <c r="BN19" i="3"/>
  <c r="BN27" i="3" l="1"/>
  <c r="BN20" i="3"/>
  <c r="BN78" i="3" s="1"/>
  <c r="BN35" i="3"/>
  <c r="BN80" i="3" s="1"/>
  <c r="BO136" i="3"/>
  <c r="BM61" i="3" l="1"/>
  <c r="BM62" i="3" s="1"/>
  <c r="BN21" i="3"/>
  <c r="BO144" i="3"/>
  <c r="BN28" i="3"/>
  <c r="BN33" i="3" s="1"/>
  <c r="BM64" i="3" l="1"/>
  <c r="BO138" i="3"/>
  <c r="BO140" i="3" s="1"/>
  <c r="BN37" i="3"/>
  <c r="BN81" i="3" s="1"/>
  <c r="BO155" i="3"/>
  <c r="BO157" i="3" s="1"/>
  <c r="BO160" i="3" s="1"/>
  <c r="BO19" i="3"/>
  <c r="BO34" i="3"/>
  <c r="BO79" i="3" s="1"/>
  <c r="BO27" i="3" l="1"/>
  <c r="BO20" i="3"/>
  <c r="BO78" i="3" s="1"/>
  <c r="BO35" i="3"/>
  <c r="BO80" i="3" s="1"/>
  <c r="BP136" i="3"/>
  <c r="BN61" i="3" l="1"/>
  <c r="BN62" i="3" s="1"/>
  <c r="BO21" i="3"/>
  <c r="BP144" i="3"/>
  <c r="BO28" i="3"/>
  <c r="BO33" i="3" s="1"/>
  <c r="BN64" i="3" l="1"/>
  <c r="BP138" i="3"/>
  <c r="BP140" i="3" s="1"/>
  <c r="BO37" i="3"/>
  <c r="BO81" i="3" s="1"/>
  <c r="BP155" i="3"/>
  <c r="BP157" i="3" s="1"/>
  <c r="BP160" i="3" s="1"/>
  <c r="BP34" i="3"/>
  <c r="BP79" i="3" s="1"/>
  <c r="BP19" i="3"/>
  <c r="BP35" i="3" l="1"/>
  <c r="BP80" i="3" s="1"/>
  <c r="BQ136" i="3"/>
  <c r="BP20" i="3"/>
  <c r="BP78" i="3" s="1"/>
  <c r="BP27" i="3"/>
  <c r="BP21" i="3" l="1"/>
  <c r="BO61" i="3"/>
  <c r="BO62" i="3" s="1"/>
  <c r="BP28" i="3"/>
  <c r="BP33" i="3" s="1"/>
  <c r="BQ144" i="3"/>
  <c r="BO64" i="3" l="1"/>
  <c r="BQ138" i="3"/>
  <c r="BQ140" i="3" s="1"/>
  <c r="BQ155" i="3"/>
  <c r="BQ157" i="3" s="1"/>
  <c r="BQ160" i="3" s="1"/>
  <c r="BQ19" i="3"/>
  <c r="BQ34" i="3"/>
  <c r="BQ79" i="3" s="1"/>
  <c r="BP37" i="3" l="1"/>
  <c r="BP81" i="3" s="1"/>
  <c r="BQ35" i="3"/>
  <c r="BQ80" i="3" s="1"/>
  <c r="BR136" i="3"/>
  <c r="BQ27" i="3"/>
  <c r="BQ20" i="3"/>
  <c r="BQ78" i="3" s="1"/>
  <c r="BQ21" i="3" l="1"/>
  <c r="BR144" i="3"/>
  <c r="BQ28" i="3"/>
  <c r="BQ33" i="3" s="1"/>
  <c r="BR138" i="3" l="1"/>
  <c r="BR140" i="3" s="1"/>
  <c r="BP61" i="3"/>
  <c r="BP62" i="3" s="1"/>
  <c r="BR19" i="3"/>
  <c r="BR155" i="3"/>
  <c r="BR157" i="3" s="1"/>
  <c r="BR160" i="3" s="1"/>
  <c r="BR34" i="3"/>
  <c r="BR79" i="3" s="1"/>
  <c r="BQ37" i="3"/>
  <c r="BQ81" i="3" s="1"/>
  <c r="BP64" i="3" l="1"/>
  <c r="BR20" i="3"/>
  <c r="BR78" i="3" s="1"/>
  <c r="BR27" i="3"/>
  <c r="BR35" i="3"/>
  <c r="BR80" i="3" s="1"/>
  <c r="BS136" i="3"/>
  <c r="BQ61" i="3" l="1"/>
  <c r="BQ62" i="3" s="1"/>
  <c r="BR21" i="3"/>
  <c r="BR28" i="3"/>
  <c r="BR33" i="3" s="1"/>
  <c r="BS144" i="3"/>
  <c r="BQ64" i="3" l="1"/>
  <c r="BS138" i="3"/>
  <c r="BS140" i="3" s="1"/>
  <c r="BR37" i="3"/>
  <c r="BR81" i="3" s="1"/>
  <c r="BS19" i="3"/>
  <c r="BS155" i="3"/>
  <c r="BS157" i="3" s="1"/>
  <c r="BS160" i="3" s="1"/>
  <c r="BS34" i="3"/>
  <c r="BS79" i="3" s="1"/>
  <c r="BS35" i="3" l="1"/>
  <c r="BS80" i="3" s="1"/>
  <c r="BT136" i="3"/>
  <c r="BS20" i="3"/>
  <c r="BS78" i="3" s="1"/>
  <c r="BS27" i="3"/>
  <c r="BS21" i="3" l="1"/>
  <c r="BR61" i="3"/>
  <c r="BR62" i="3" s="1"/>
  <c r="BS28" i="3"/>
  <c r="BS33" i="3" s="1"/>
  <c r="BT144" i="3"/>
  <c r="BR64" i="3" l="1"/>
  <c r="BT138" i="3"/>
  <c r="BT140" i="3" s="1"/>
  <c r="BS37" i="3"/>
  <c r="BS81" i="3" s="1"/>
  <c r="BT19" i="3"/>
  <c r="BT155" i="3"/>
  <c r="BT157" i="3" s="1"/>
  <c r="BT160" i="3" s="1"/>
  <c r="BT34" i="3"/>
  <c r="BT79" i="3" s="1"/>
  <c r="BT20" i="3" l="1"/>
  <c r="BT78" i="3" s="1"/>
  <c r="BT27" i="3"/>
  <c r="BT35" i="3"/>
  <c r="BT80" i="3" s="1"/>
  <c r="BU136" i="3"/>
  <c r="BS61" i="3" l="1"/>
  <c r="BS62" i="3" s="1"/>
  <c r="BT21" i="3"/>
  <c r="BU144" i="3"/>
  <c r="BT28" i="3"/>
  <c r="BT33" i="3" s="1"/>
  <c r="BS64" i="3" l="1"/>
  <c r="BU138" i="3"/>
  <c r="BU140" i="3" s="1"/>
  <c r="BT37" i="3"/>
  <c r="BT81" i="3" s="1"/>
  <c r="BU155" i="3"/>
  <c r="BU34" i="3"/>
  <c r="BU79" i="3" s="1"/>
  <c r="BU19" i="3"/>
  <c r="BU35" i="3" l="1"/>
  <c r="BU80" i="3" s="1"/>
  <c r="BV136" i="3"/>
  <c r="BU157" i="3"/>
  <c r="BT61" i="3" l="1"/>
  <c r="BT62" i="3" s="1"/>
  <c r="BV144" i="3"/>
  <c r="BU160" i="3"/>
  <c r="BT64" i="3" l="1"/>
  <c r="BV138" i="3"/>
  <c r="BV140" i="3" s="1"/>
  <c r="BV19" i="3"/>
  <c r="BV34" i="3"/>
  <c r="BV79" i="3" s="1"/>
  <c r="BV155" i="3"/>
  <c r="BU20" i="3"/>
  <c r="BU78" i="3" s="1"/>
  <c r="BU27" i="3"/>
  <c r="BV157" i="3" l="1"/>
  <c r="BU28" i="3"/>
  <c r="BU33" i="3" s="1"/>
  <c r="BU21" i="3"/>
  <c r="BV35" i="3"/>
  <c r="BV80" i="3" s="1"/>
  <c r="BW136" i="3"/>
  <c r="BW144" i="3" l="1"/>
  <c r="BV160" i="3"/>
  <c r="BW138" i="3" l="1"/>
  <c r="BW140" i="3" s="1"/>
  <c r="BU37" i="3"/>
  <c r="BU81" i="3" s="1"/>
  <c r="BW34" i="3"/>
  <c r="BW79" i="3" s="1"/>
  <c r="BW155" i="3"/>
  <c r="BW19" i="3"/>
  <c r="BV27" i="3"/>
  <c r="BV20" i="3"/>
  <c r="BV78" i="3" s="1"/>
  <c r="BU61" i="3" l="1"/>
  <c r="BW35" i="3"/>
  <c r="BW80" i="3" s="1"/>
  <c r="BX136" i="3"/>
  <c r="BW157" i="3"/>
  <c r="BV28" i="3"/>
  <c r="BV33" i="3" s="1"/>
  <c r="BV21" i="3"/>
  <c r="BU62" i="3"/>
  <c r="BX144" i="3" l="1"/>
  <c r="BW160" i="3"/>
  <c r="BV37" i="3"/>
  <c r="BV81" i="3" s="1"/>
  <c r="BU64" i="3"/>
  <c r="BX138" i="3" l="1"/>
  <c r="BX139" i="3" s="1"/>
  <c r="BW20" i="3"/>
  <c r="BW78" i="3" s="1"/>
  <c r="BW27" i="3"/>
  <c r="BX34" i="3"/>
  <c r="BX79" i="3" s="1"/>
  <c r="BX19" i="3"/>
  <c r="BX155" i="3"/>
  <c r="G155" i="3" s="1"/>
  <c r="BX36" i="3" l="1"/>
  <c r="G36" i="3" s="1"/>
  <c r="I10" i="2" s="1"/>
  <c r="I11" i="2" s="1"/>
  <c r="G139" i="3"/>
  <c r="BX140" i="3"/>
  <c r="G19" i="3"/>
  <c r="BW28" i="3"/>
  <c r="BW33" i="3" s="1"/>
  <c r="BV61" i="3"/>
  <c r="BW21" i="3"/>
  <c r="G34" i="3"/>
  <c r="BX35" i="3"/>
  <c r="BX80" i="3" s="1"/>
  <c r="G138" i="3"/>
  <c r="BX157" i="3"/>
  <c r="G140" i="3" l="1"/>
  <c r="G82" i="3" s="1"/>
  <c r="G35" i="3"/>
  <c r="BV62" i="3"/>
  <c r="BX160" i="3"/>
  <c r="G157" i="3"/>
  <c r="BX27" i="3" l="1"/>
  <c r="BX20" i="3"/>
  <c r="BX78" i="3" s="1"/>
  <c r="G160" i="3"/>
  <c r="BV64" i="3"/>
  <c r="BW37" i="3"/>
  <c r="BW81" i="3" s="1"/>
  <c r="BX21" i="3" l="1"/>
  <c r="G21" i="3" s="1"/>
  <c r="G20" i="3"/>
  <c r="BX28" i="3"/>
  <c r="G28" i="3" s="1"/>
  <c r="G27" i="3"/>
  <c r="BX33" i="3" l="1"/>
  <c r="BW61" i="3"/>
  <c r="BW62" i="3" s="1"/>
  <c r="BW64" i="3" l="1"/>
  <c r="G33" i="3" l="1"/>
  <c r="BX37" i="3"/>
  <c r="BX81" i="3" s="1"/>
  <c r="G37" i="3" l="1"/>
  <c r="BX61" i="3"/>
  <c r="G61" i="3" s="1"/>
  <c r="BX62" i="3" l="1"/>
  <c r="BX70" i="3" l="1"/>
  <c r="I70" i="3"/>
  <c r="F70" i="3" s="1"/>
  <c r="I5" i="2" s="1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U70" i="3"/>
  <c r="AT70" i="3"/>
  <c r="AV70" i="3"/>
  <c r="AW70" i="3"/>
  <c r="AZ70" i="3"/>
  <c r="AX70" i="3"/>
  <c r="AY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W70" i="3"/>
  <c r="BS70" i="3"/>
  <c r="BV70" i="3"/>
  <c r="BU70" i="3"/>
  <c r="BT70" i="3"/>
  <c r="BX64" i="3"/>
  <c r="G64" i="3" s="1"/>
  <c r="BR65" i="3"/>
  <c r="AC65" i="3"/>
  <c r="AW65" i="3"/>
  <c r="BQ65" i="3"/>
  <c r="M65" i="3"/>
  <c r="AH65" i="3"/>
  <c r="AP65" i="3"/>
  <c r="AL65" i="3"/>
  <c r="L65" i="3"/>
  <c r="Q65" i="3"/>
  <c r="BU65" i="3"/>
  <c r="AA65" i="3"/>
  <c r="Y65" i="3"/>
  <c r="BC65" i="3"/>
  <c r="AO65" i="3"/>
  <c r="AR65" i="3"/>
  <c r="S65" i="3"/>
  <c r="AG65" i="3"/>
  <c r="BW65" i="3"/>
  <c r="BL65" i="3"/>
  <c r="AM65" i="3"/>
  <c r="BJ65" i="3"/>
  <c r="T65" i="3"/>
  <c r="V65" i="3"/>
  <c r="BG65" i="3"/>
  <c r="AI65" i="3"/>
  <c r="J65" i="3"/>
  <c r="X65" i="3"/>
  <c r="BP65" i="3"/>
  <c r="AJ65" i="3"/>
  <c r="P65" i="3"/>
  <c r="AF65" i="3"/>
  <c r="AE65" i="3"/>
  <c r="AB65" i="3"/>
  <c r="R65" i="3"/>
  <c r="AQ65" i="3"/>
  <c r="AN65" i="3"/>
  <c r="BD65" i="3"/>
  <c r="AX65" i="3"/>
  <c r="BO65" i="3"/>
  <c r="BI65" i="3"/>
  <c r="K65" i="3"/>
  <c r="BE65" i="3"/>
  <c r="AY65" i="3"/>
  <c r="AK65" i="3"/>
  <c r="BF65" i="3"/>
  <c r="AS65" i="3"/>
  <c r="AV65" i="3"/>
  <c r="AU65" i="3"/>
  <c r="AT65" i="3"/>
  <c r="BN65" i="3"/>
  <c r="W65" i="3"/>
  <c r="I65" i="3"/>
  <c r="F65" i="3" s="1"/>
  <c r="I4" i="2" s="1"/>
  <c r="BM65" i="3"/>
  <c r="BS65" i="3"/>
  <c r="N65" i="3"/>
  <c r="AD65" i="3"/>
  <c r="O65" i="3"/>
  <c r="Z65" i="3"/>
  <c r="BH65" i="3"/>
  <c r="BT65" i="3"/>
  <c r="G62" i="3"/>
  <c r="U65" i="3"/>
  <c r="BK65" i="3"/>
  <c r="AZ65" i="3"/>
  <c r="BB65" i="3"/>
  <c r="BV65" i="3"/>
  <c r="BA65" i="3"/>
  <c r="BX6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 ZHONG</author>
  </authors>
  <commentList>
    <comment ref="K11" authorId="0" shapeId="0" xr:uid="{B6AFE8FE-2885-4129-9CDF-2005CB58EFE8}">
      <text>
        <r>
          <rPr>
            <sz val="9"/>
            <color indexed="81"/>
            <rFont val="Tahoma"/>
            <family val="2"/>
          </rPr>
          <t>Assumption indicative</t>
        </r>
      </text>
    </comment>
    <comment ref="K12" authorId="0" shapeId="0" xr:uid="{28159DB2-CC62-43BF-90ED-39471608A2DD}">
      <text>
        <r>
          <rPr>
            <sz val="9"/>
            <color indexed="81"/>
            <rFont val="Tahoma"/>
            <family val="2"/>
          </rPr>
          <t>Assumption indicative</t>
        </r>
      </text>
    </comment>
  </commentList>
</comments>
</file>

<file path=xl/sharedStrings.xml><?xml version="1.0" encoding="utf-8"?>
<sst xmlns="http://schemas.openxmlformats.org/spreadsheetml/2006/main" count="176" uniqueCount="138">
  <si>
    <t>@</t>
  </si>
  <si>
    <t>date</t>
  </si>
  <si>
    <t>% p.a.</t>
  </si>
  <si>
    <t>years</t>
  </si>
  <si>
    <t>%</t>
  </si>
  <si>
    <t>Revenues</t>
  </si>
  <si>
    <t>% Increase of rent per year</t>
  </si>
  <si>
    <t>boolean</t>
  </si>
  <si>
    <t>BoP</t>
  </si>
  <si>
    <t>EoP</t>
  </si>
  <si>
    <t>Year</t>
  </si>
  <si>
    <t>Sources</t>
  </si>
  <si>
    <t>Uses</t>
  </si>
  <si>
    <t>Output</t>
  </si>
  <si>
    <t>Net result</t>
  </si>
  <si>
    <t>Cash flow from operation</t>
  </si>
  <si>
    <t>Net cash flow for owners</t>
  </si>
  <si>
    <t>Total resources</t>
  </si>
  <si>
    <t>Total uses</t>
  </si>
  <si>
    <t>Investment profitability</t>
  </si>
  <si>
    <t>1st project cash flow &lt;&gt; 0</t>
  </si>
  <si>
    <t>flag</t>
  </si>
  <si>
    <t>Cash flow to owners</t>
  </si>
  <si>
    <t>IRR - Owners</t>
  </si>
  <si>
    <t>Inflation - Revenues &amp; Opex</t>
  </si>
  <si>
    <t>index</t>
  </si>
  <si>
    <t>Flags</t>
  </si>
  <si>
    <t>Owning period</t>
  </si>
  <si>
    <t>Rent period flags</t>
  </si>
  <si>
    <t>Start of rent period</t>
  </si>
  <si>
    <t>End of rent period</t>
  </si>
  <si>
    <t>rent period</t>
  </si>
  <si>
    <t>% of rent period</t>
  </si>
  <si>
    <t>% of repayment period</t>
  </si>
  <si>
    <t>Calculations</t>
  </si>
  <si>
    <t>Increase of rent per year</t>
  </si>
  <si>
    <t>Debt service amount (P+I)</t>
  </si>
  <si>
    <t>Capitalized financing fees</t>
  </si>
  <si>
    <t>Rent occupation rate</t>
  </si>
  <si>
    <t>Condominium charges</t>
  </si>
  <si>
    <t>Operating expenses</t>
  </si>
  <si>
    <t>Income tax</t>
  </si>
  <si>
    <t>yes</t>
  </si>
  <si>
    <t>choice</t>
  </si>
  <si>
    <t>% of deduction of operating costs</t>
  </si>
  <si>
    <t>Mortgage amount</t>
  </si>
  <si>
    <t>Mortgage duration</t>
  </si>
  <si>
    <t>Interest rate on mortgage</t>
  </si>
  <si>
    <t>Insurance rate on mortgage</t>
  </si>
  <si>
    <t>Deduction of Mortgage interest?</t>
  </si>
  <si>
    <t>All-in interest rate on mortgage</t>
  </si>
  <si>
    <t>Mortgage period flags</t>
  </si>
  <si>
    <t>Mortgage repayment period</t>
  </si>
  <si>
    <t>Mortgage commitment period</t>
  </si>
  <si>
    <t>Mortgage</t>
  </si>
  <si>
    <t>Owning period flags</t>
  </si>
  <si>
    <t>% of owning period</t>
  </si>
  <si>
    <t>Operating expenses (incl. Local taxes)</t>
  </si>
  <si>
    <t>Total operating expenses</t>
  </si>
  <si>
    <t>Deduction of Mortgage interests</t>
  </si>
  <si>
    <t>Deduction of operating expenses</t>
  </si>
  <si>
    <t>Taxable income after deduction</t>
  </si>
  <si>
    <t>Rental income tax rate</t>
  </si>
  <si>
    <t>Rental income</t>
  </si>
  <si>
    <t>Mortgage interests</t>
  </si>
  <si>
    <t>Rental income tax</t>
  </si>
  <si>
    <t>Rent  (excl. charges)</t>
  </si>
  <si>
    <t>Mortgage repayment</t>
  </si>
  <si>
    <t>Cash flow available for Mortgage</t>
  </si>
  <si>
    <t>Mortgage drawdown</t>
  </si>
  <si>
    <t>Property value @Sell date</t>
  </si>
  <si>
    <t>Check - Mortgage fully repaid</t>
  </si>
  <si>
    <t>Cash Flow</t>
  </si>
  <si>
    <t>Profit &amp; Loss</t>
  </si>
  <si>
    <t>Personal savings used</t>
  </si>
  <si>
    <t>Mortgage outstanding - EoP</t>
  </si>
  <si>
    <t>Mortgage outstanding - BoP</t>
  </si>
  <si>
    <t>Property acquisition assumptions</t>
  </si>
  <si>
    <t>Operating assumptions</t>
  </si>
  <si>
    <t>Financing assumptions</t>
  </si>
  <si>
    <t>Mortgage interest</t>
  </si>
  <si>
    <t>Macro assumptions</t>
  </si>
  <si>
    <t>Total acquisition price</t>
  </si>
  <si>
    <t>Monthly rent</t>
  </si>
  <si>
    <t>Annual insurance costs</t>
  </si>
  <si>
    <t>Annual property tax</t>
  </si>
  <si>
    <t>Other upfront financing fees</t>
  </si>
  <si>
    <t>Annual other expenses (maintnance, etc.)</t>
  </si>
  <si>
    <t>Acquisition currency</t>
  </si>
  <si>
    <t>Mortgage amount and dates</t>
  </si>
  <si>
    <t>Annual increase of property value</t>
  </si>
  <si>
    <t>Annual inflation rate</t>
  </si>
  <si>
    <t>year</t>
  </si>
  <si>
    <t>Operating expense (incl. tax)</t>
  </si>
  <si>
    <t>Acquisition - Uses &amp; Sources</t>
  </si>
  <si>
    <t>Internal rate of return</t>
  </si>
  <si>
    <t>Upfront financing fees (broker, bank fees, etc.)</t>
  </si>
  <si>
    <t>EUR</t>
  </si>
  <si>
    <t>Input cells are in the format on the right &gt;&gt;</t>
  </si>
  <si>
    <t>Please update the inputs cells for your simulation.</t>
  </si>
  <si>
    <t>Information: maximum year of sell down</t>
  </si>
  <si>
    <t>Property sell</t>
  </si>
  <si>
    <t>Choose the year to sell the property</t>
  </si>
  <si>
    <t>Rent start date</t>
  </si>
  <si>
    <t>Acquisition date</t>
  </si>
  <si>
    <t>Mortgage repayment start date</t>
  </si>
  <si>
    <t>Mortgage commitment start date</t>
  </si>
  <si>
    <t>Mortgage commitment end date</t>
  </si>
  <si>
    <t>Mortgage repayment end date</t>
  </si>
  <si>
    <t>Mortgage prepayment @sell date</t>
  </si>
  <si>
    <t>Sell date</t>
  </si>
  <si>
    <t>Sell price</t>
  </si>
  <si>
    <t>Gain/(Loss) - property sell</t>
  </si>
  <si>
    <t>Net cash flow (excl. Cash flow from property sell)</t>
  </si>
  <si>
    <t>Investment return</t>
  </si>
  <si>
    <t>Valuation</t>
  </si>
  <si>
    <t>Net present value of property</t>
  </si>
  <si>
    <t>Chart data</t>
  </si>
  <si>
    <t>Theoretical discount rate</t>
  </si>
  <si>
    <t>Mortgage signing date</t>
  </si>
  <si>
    <t>Gross gain/loss from sell</t>
  </si>
  <si>
    <t>Mortgage prepayment @Sell date (if any)</t>
  </si>
  <si>
    <t>Net gain/loss from sell</t>
  </si>
  <si>
    <t>Mortgage information</t>
  </si>
  <si>
    <t>Mortgage interest rate</t>
  </si>
  <si>
    <t>Annual building charges</t>
  </si>
  <si>
    <t>Down payment</t>
  </si>
  <si>
    <t>Acquisition fees (i.e. Notary fees)</t>
  </si>
  <si>
    <t>Property price</t>
  </si>
  <si>
    <t>Contract signing fees</t>
  </si>
  <si>
    <t>Annual results</t>
  </si>
  <si>
    <t>Property sell price</t>
  </si>
  <si>
    <t>Year timeline</t>
  </si>
  <si>
    <t>Display annual or monthly results?</t>
  </si>
  <si>
    <t>choise</t>
  </si>
  <si>
    <t>Annual</t>
  </si>
  <si>
    <t>Choose the type of chart in this list &gt;&gt;</t>
  </si>
  <si>
    <t>*Monthly option represent the average monthly cash flow for each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</si>
</sst>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.0_);\(#,##0.0\);\-_);@_)"/>
    <numFmt numFmtId="165" formatCode="#,##0_);\(#,##0\);\-_);@_)"/>
    <numFmt numFmtId="166" formatCode="#,##0.0_);\(#,##0.0\);\-_)"/>
    <numFmt numFmtId="167" formatCode="0.0"/>
    <numFmt numFmtId="168" formatCode="#,##0.000_);\(#,##0.000\);\-_);@_)"/>
    <numFmt numFmtId="169" formatCode="0%_);\(0%\);\-_)_%"/>
    <numFmt numFmtId="170" formatCode="0.00%_);\(0.00%\);\-_)_%"/>
    <numFmt numFmtId="171" formatCode="#,##0.00_);\(#,##0.00\);\-_);@_)"/>
    <numFmt numFmtId="172" formatCode="#,##0_);\(#,##0\);&quot;-&quot;_);@_)"/>
    <numFmt numFmtId="173" formatCode="0.0%_);\(0.0%\);\-_)_%"/>
    <numFmt numFmtId="174" formatCode="#\ ##0_);\(#\ ##0\);&quot;-&quot;_);@_)"/>
    <numFmt numFmtId="175" formatCode="0&quot;.&quot;"/>
    <numFmt numFmtId="176" formatCode="0.0%"/>
  </numFmts>
  <fonts count="38" x14ac:knownFonts="1">
    <font>
      <sz val="8"/>
      <color theme="1"/>
      <name val="Verdana"/>
      <scheme val="minor"/>
    </font>
    <font>
      <sz val="8"/>
      <color theme="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4"/>
      <name val="Verdana"/>
      <family val="2"/>
    </font>
    <font>
      <sz val="8"/>
      <color theme="7"/>
      <name val="Verdana"/>
      <family val="2"/>
    </font>
    <font>
      <sz val="8"/>
      <color theme="4"/>
      <name val="Verdana"/>
      <family val="2"/>
    </font>
    <font>
      <b/>
      <sz val="8"/>
      <color rgb="FF0070C0"/>
      <name val="Verdana"/>
      <family val="2"/>
    </font>
    <font>
      <sz val="8"/>
      <color rgb="FF012169"/>
      <name val="Verdana"/>
      <family val="2"/>
    </font>
    <font>
      <sz val="8"/>
      <color rgb="FF75787B"/>
      <name val="Verdana"/>
      <family val="2"/>
    </font>
    <font>
      <sz val="8"/>
      <color rgb="FFFF0000"/>
      <name val="Verdana"/>
      <family val="2"/>
    </font>
    <font>
      <sz val="8"/>
      <color rgb="FF0070C0"/>
      <name val="Verdana"/>
      <family val="2"/>
    </font>
    <font>
      <b/>
      <sz val="8"/>
      <color theme="1"/>
      <name val="Verdana"/>
      <family val="2"/>
    </font>
    <font>
      <i/>
      <sz val="8"/>
      <color rgb="FF7F7F7F"/>
      <name val="Verdana"/>
      <family val="2"/>
    </font>
    <font>
      <sz val="8"/>
      <color theme="5"/>
      <name val="Verdana"/>
      <family val="2"/>
    </font>
    <font>
      <sz val="8"/>
      <color theme="1"/>
      <name val="Verdana"/>
      <family val="2"/>
      <scheme val="minor"/>
    </font>
    <font>
      <sz val="8"/>
      <color theme="1"/>
      <name val="Arial"/>
      <family val="2"/>
    </font>
    <font>
      <sz val="8"/>
      <color rgb="FF9C0006"/>
      <name val="Verdana"/>
      <family val="2"/>
    </font>
    <font>
      <b/>
      <sz val="8"/>
      <color theme="7"/>
      <name val="Verdana"/>
      <family val="2"/>
    </font>
    <font>
      <sz val="8"/>
      <color rgb="FF95999D"/>
      <name val="Verdana"/>
      <family val="2"/>
    </font>
    <font>
      <sz val="8"/>
      <color theme="1"/>
      <name val="Verdana"/>
      <scheme val="minor"/>
    </font>
    <font>
      <b/>
      <sz val="8"/>
      <name val="Verdana"/>
      <family val="2"/>
    </font>
    <font>
      <sz val="8"/>
      <name val="Verdana"/>
      <family val="2"/>
      <scheme val="minor"/>
    </font>
    <font>
      <sz val="9"/>
      <color indexed="81"/>
      <name val="Tahoma"/>
      <family val="2"/>
    </font>
    <font>
      <sz val="8"/>
      <color rgb="FFD07C00"/>
      <name val="Verdana"/>
      <family val="2"/>
    </font>
    <font>
      <b/>
      <sz val="8"/>
      <color theme="1"/>
      <name val="Verdana"/>
      <family val="2"/>
      <scheme val="minor"/>
    </font>
    <font>
      <b/>
      <sz val="8"/>
      <color theme="0"/>
      <name val="Verdana"/>
      <family val="2"/>
    </font>
    <font>
      <b/>
      <sz val="8"/>
      <color theme="3" tint="0.499984740745262"/>
      <name val="Verdana"/>
      <family val="2"/>
    </font>
    <font>
      <sz val="8"/>
      <color theme="3" tint="0.499984740745262"/>
      <name val="Verdana"/>
      <family val="2"/>
    </font>
    <font>
      <sz val="8"/>
      <color theme="3" tint="0.499984740745262"/>
      <name val="Verdana"/>
      <family val="2"/>
      <scheme val="minor"/>
    </font>
    <font>
      <sz val="8"/>
      <color rgb="FFC00000"/>
      <name val="Verdana"/>
      <family val="2"/>
      <scheme val="minor"/>
    </font>
    <font>
      <i/>
      <u/>
      <sz val="8"/>
      <color theme="6" tint="-0.499984740745262"/>
      <name val="Verdana"/>
      <family val="2"/>
    </font>
    <font>
      <sz val="8"/>
      <color theme="6" tint="-0.499984740745262"/>
      <name val="Verdana"/>
      <family val="2"/>
    </font>
    <font>
      <i/>
      <u/>
      <sz val="8"/>
      <color theme="6" tint="-0.499984740745262"/>
      <name val="Verdana"/>
      <family val="2"/>
      <scheme val="minor"/>
    </font>
    <font>
      <b/>
      <sz val="8"/>
      <name val="Verdana"/>
      <family val="2"/>
      <scheme val="minor"/>
    </font>
    <font>
      <b/>
      <sz val="8"/>
      <color theme="6" tint="-0.499984740745262"/>
      <name val="Verdana"/>
      <family val="2"/>
    </font>
    <font>
      <b/>
      <sz val="8"/>
      <color rgb="FFFFC000"/>
      <name val="Verdana"/>
      <family val="2"/>
    </font>
    <font>
      <i/>
      <sz val="8"/>
      <color theme="1" tint="0.49998474074526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E8E8E8"/>
        <bgColor rgb="FFE8E8E8"/>
      </patternFill>
    </fill>
    <fill>
      <patternFill patternType="solid">
        <fgColor rgb="FFFFC7CE"/>
        <b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darkUp">
        <fgColor theme="1" tint="0.499984740745262"/>
        <bgColor theme="0" tint="-4.9989318521683403E-2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tted">
        <color theme="7"/>
      </left>
      <right style="dotted">
        <color theme="7"/>
      </right>
      <top style="dotted">
        <color theme="7"/>
      </top>
      <bottom style="dotted">
        <color theme="7"/>
      </bottom>
      <diagonal/>
    </border>
    <border>
      <left style="dotted">
        <color rgb="FF75787B"/>
      </left>
      <right style="dotted">
        <color rgb="FF75787B"/>
      </right>
      <top style="dotted">
        <color rgb="FF75787B"/>
      </top>
      <bottom style="dotted">
        <color rgb="FF75787B"/>
      </bottom>
      <diagonal/>
    </border>
    <border>
      <left style="dotted">
        <color rgb="FFB2B2B2"/>
      </left>
      <right style="dotted">
        <color rgb="FFB2B2B2"/>
      </right>
      <top style="dotted">
        <color rgb="FFB2B2B2"/>
      </top>
      <bottom style="dotted">
        <color rgb="FFB2B2B2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75787B"/>
      </top>
      <bottom style="thin">
        <color rgb="FF75787B"/>
      </bottom>
      <diagonal/>
    </border>
    <border>
      <left/>
      <right/>
      <top style="thin">
        <color rgb="FF75787B"/>
      </top>
      <bottom style="dotted">
        <color rgb="FF75787B"/>
      </bottom>
      <diagonal/>
    </border>
    <border>
      <left/>
      <right/>
      <top/>
      <bottom style="thin">
        <color rgb="FF95999D"/>
      </bottom>
      <diagonal/>
    </border>
    <border>
      <left/>
      <right/>
      <top/>
      <bottom style="dotted">
        <color theme="9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7"/>
      </left>
      <right style="dotted">
        <color theme="7"/>
      </right>
      <top style="dotted">
        <color theme="7"/>
      </top>
      <bottom/>
      <diagonal/>
    </border>
    <border>
      <left/>
      <right/>
      <top/>
      <bottom style="thin">
        <color theme="9"/>
      </bottom>
      <diagonal/>
    </border>
    <border>
      <left style="dotted">
        <color theme="7"/>
      </left>
      <right style="dotted">
        <color theme="7"/>
      </right>
      <top/>
      <bottom style="dotted">
        <color theme="7"/>
      </bottom>
      <diagonal/>
    </border>
    <border>
      <left/>
      <right/>
      <top/>
      <bottom style="thin">
        <color theme="6" tint="-0.499984740745262"/>
      </bottom>
      <diagonal/>
    </border>
  </borders>
  <cellStyleXfs count="3">
    <xf numFmtId="164" fontId="0" fillId="0" borderId="0"/>
    <xf numFmtId="164" fontId="20" fillId="5" borderId="12" applyNumberFormat="0" applyFont="0">
      <alignment horizontal="right" vertical="center"/>
    </xf>
    <xf numFmtId="9" fontId="20" fillId="0" borderId="0" applyFont="0" applyFill="0" applyBorder="0" applyAlignment="0" applyProtection="0"/>
  </cellStyleXfs>
  <cellXfs count="146">
    <xf numFmtId="164" fontId="0" fillId="0" borderId="0" xfId="0"/>
    <xf numFmtId="164" fontId="1" fillId="2" borderId="1" xfId="0" applyFont="1" applyFill="1" applyBorder="1"/>
    <xf numFmtId="0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/>
    <xf numFmtId="164" fontId="2" fillId="0" borderId="0" xfId="0" applyFont="1"/>
    <xf numFmtId="14" fontId="1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/>
    <xf numFmtId="0" fontId="1" fillId="2" borderId="1" xfId="0" applyNumberFormat="1" applyFont="1" applyFill="1" applyBorder="1"/>
    <xf numFmtId="164" fontId="2" fillId="0" borderId="4" xfId="0" applyFont="1" applyBorder="1"/>
    <xf numFmtId="164" fontId="9" fillId="3" borderId="5" xfId="0" applyFont="1" applyFill="1" applyBorder="1"/>
    <xf numFmtId="164" fontId="10" fillId="0" borderId="0" xfId="0" applyFont="1"/>
    <xf numFmtId="164" fontId="11" fillId="0" borderId="0" xfId="0" applyFont="1"/>
    <xf numFmtId="164" fontId="13" fillId="0" borderId="0" xfId="0" applyFont="1"/>
    <xf numFmtId="164" fontId="14" fillId="0" borderId="0" xfId="0" applyFont="1"/>
    <xf numFmtId="164" fontId="15" fillId="0" borderId="0" xfId="0" applyFont="1"/>
    <xf numFmtId="164" fontId="2" fillId="0" borderId="0" xfId="0" applyFont="1" applyAlignment="1">
      <alignment horizontal="left"/>
    </xf>
    <xf numFmtId="169" fontId="2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5" fontId="2" fillId="0" borderId="0" xfId="0" applyNumberFormat="1" applyFont="1"/>
    <xf numFmtId="174" fontId="4" fillId="0" borderId="0" xfId="0" applyNumberFormat="1" applyFont="1"/>
    <xf numFmtId="174" fontId="2" fillId="0" borderId="0" xfId="0" applyNumberFormat="1" applyFont="1"/>
    <xf numFmtId="172" fontId="2" fillId="0" borderId="0" xfId="0" applyNumberFormat="1" applyFont="1"/>
    <xf numFmtId="164" fontId="16" fillId="0" borderId="0" xfId="0" applyFont="1"/>
    <xf numFmtId="164" fontId="12" fillId="0" borderId="0" xfId="0" applyFont="1"/>
    <xf numFmtId="164" fontId="4" fillId="0" borderId="0" xfId="0" applyFont="1"/>
    <xf numFmtId="172" fontId="12" fillId="0" borderId="8" xfId="0" applyNumberFormat="1" applyFont="1" applyBorder="1"/>
    <xf numFmtId="172" fontId="12" fillId="0" borderId="9" xfId="0" applyNumberFormat="1" applyFont="1" applyBorder="1"/>
    <xf numFmtId="172" fontId="4" fillId="0" borderId="0" xfId="0" applyNumberFormat="1" applyFont="1"/>
    <xf numFmtId="164" fontId="17" fillId="4" borderId="1" xfId="0" applyFont="1" applyFill="1" applyBorder="1"/>
    <xf numFmtId="165" fontId="2" fillId="0" borderId="9" xfId="0" applyNumberFormat="1" applyFont="1" applyBorder="1"/>
    <xf numFmtId="171" fontId="2" fillId="0" borderId="0" xfId="0" applyNumberFormat="1" applyFont="1"/>
    <xf numFmtId="168" fontId="2" fillId="0" borderId="0" xfId="0" applyNumberFormat="1" applyFont="1"/>
    <xf numFmtId="173" fontId="2" fillId="0" borderId="0" xfId="0" applyNumberFormat="1" applyFont="1"/>
    <xf numFmtId="175" fontId="18" fillId="0" borderId="0" xfId="0" applyNumberFormat="1" applyFont="1" applyAlignment="1">
      <alignment horizontal="right"/>
    </xf>
    <xf numFmtId="168" fontId="9" fillId="3" borderId="5" xfId="0" applyNumberFormat="1" applyFont="1" applyFill="1" applyBorder="1"/>
    <xf numFmtId="164" fontId="19" fillId="0" borderId="10" xfId="0" applyFont="1" applyBorder="1"/>
    <xf numFmtId="172" fontId="2" fillId="0" borderId="11" xfId="0" applyNumberFormat="1" applyFont="1" applyBorder="1"/>
    <xf numFmtId="0" fontId="12" fillId="0" borderId="0" xfId="0" applyNumberFormat="1" applyFont="1"/>
    <xf numFmtId="164" fontId="2" fillId="0" borderId="0" xfId="0" applyFont="1" applyAlignment="1">
      <alignment horizontal="left" indent="1"/>
    </xf>
    <xf numFmtId="14" fontId="8" fillId="5" borderId="12" xfId="1" applyNumberFormat="1" applyFont="1">
      <alignment horizontal="right" vertical="center"/>
    </xf>
    <xf numFmtId="172" fontId="8" fillId="5" borderId="12" xfId="1" applyNumberFormat="1" applyFont="1">
      <alignment horizontal="right" vertical="center"/>
    </xf>
    <xf numFmtId="172" fontId="5" fillId="5" borderId="12" xfId="1" applyNumberFormat="1" applyFont="1">
      <alignment horizontal="right" vertical="center"/>
    </xf>
    <xf numFmtId="173" fontId="5" fillId="5" borderId="12" xfId="1" applyNumberFormat="1" applyFont="1">
      <alignment horizontal="right" vertical="center"/>
    </xf>
    <xf numFmtId="169" fontId="5" fillId="5" borderId="12" xfId="1" applyNumberFormat="1" applyFont="1">
      <alignment horizontal="right" vertical="center"/>
    </xf>
    <xf numFmtId="170" fontId="5" fillId="5" borderId="12" xfId="1" applyNumberFormat="1" applyFont="1">
      <alignment horizontal="right" vertical="center"/>
    </xf>
    <xf numFmtId="170" fontId="3" fillId="5" borderId="12" xfId="1" applyNumberFormat="1" applyFont="1">
      <alignment horizontal="right" vertical="center"/>
    </xf>
    <xf numFmtId="10" fontId="8" fillId="5" borderId="12" xfId="1" applyNumberFormat="1" applyFont="1">
      <alignment horizontal="right" vertical="center"/>
    </xf>
    <xf numFmtId="164" fontId="5" fillId="5" borderId="12" xfId="1" applyFont="1">
      <alignment horizontal="right" vertical="center"/>
    </xf>
    <xf numFmtId="164" fontId="0" fillId="6" borderId="0" xfId="0" applyFill="1"/>
    <xf numFmtId="164" fontId="2" fillId="6" borderId="0" xfId="0" applyFont="1" applyFill="1"/>
    <xf numFmtId="164" fontId="5" fillId="6" borderId="0" xfId="0" applyFont="1" applyFill="1"/>
    <xf numFmtId="164" fontId="11" fillId="6" borderId="0" xfId="0" applyFont="1" applyFill="1"/>
    <xf numFmtId="164" fontId="1" fillId="7" borderId="6" xfId="0" applyFont="1" applyFill="1" applyBorder="1"/>
    <xf numFmtId="164" fontId="22" fillId="6" borderId="0" xfId="0" applyFont="1" applyFill="1"/>
    <xf numFmtId="164" fontId="3" fillId="6" borderId="0" xfId="0" applyFont="1" applyFill="1"/>
    <xf numFmtId="14" fontId="3" fillId="5" borderId="12" xfId="1" applyNumberFormat="1" applyFont="1">
      <alignment horizontal="right" vertical="center"/>
    </xf>
    <xf numFmtId="172" fontId="3" fillId="5" borderId="12" xfId="1" applyNumberFormat="1" applyFont="1">
      <alignment horizontal="right" vertical="center"/>
    </xf>
    <xf numFmtId="164" fontId="13" fillId="6" borderId="0" xfId="0" applyFont="1" applyFill="1"/>
    <xf numFmtId="164" fontId="14" fillId="6" borderId="0" xfId="0" applyFont="1" applyFill="1"/>
    <xf numFmtId="164" fontId="10" fillId="6" borderId="0" xfId="0" applyFont="1" applyFill="1"/>
    <xf numFmtId="164" fontId="21" fillId="6" borderId="2" xfId="0" applyFont="1" applyFill="1" applyBorder="1"/>
    <xf numFmtId="164" fontId="11" fillId="6" borderId="2" xfId="0" applyFont="1" applyFill="1" applyBorder="1"/>
    <xf numFmtId="164" fontId="2" fillId="6" borderId="0" xfId="0" applyFont="1" applyFill="1" applyAlignment="1">
      <alignment horizontal="left"/>
    </xf>
    <xf numFmtId="172" fontId="12" fillId="6" borderId="0" xfId="0" applyNumberFormat="1" applyFont="1" applyFill="1" applyAlignment="1">
      <alignment horizontal="right" wrapText="1"/>
    </xf>
    <xf numFmtId="164" fontId="3" fillId="6" borderId="2" xfId="0" applyFont="1" applyFill="1" applyBorder="1"/>
    <xf numFmtId="172" fontId="21" fillId="6" borderId="2" xfId="0" applyNumberFormat="1" applyFont="1" applyFill="1" applyBorder="1" applyAlignment="1">
      <alignment horizontal="right" wrapText="1"/>
    </xf>
    <xf numFmtId="164" fontId="24" fillId="6" borderId="2" xfId="0" applyFont="1" applyFill="1" applyBorder="1"/>
    <xf numFmtId="164" fontId="12" fillId="6" borderId="0" xfId="0" applyFont="1" applyFill="1" applyAlignment="1">
      <alignment horizontal="left"/>
    </xf>
    <xf numFmtId="164" fontId="2" fillId="6" borderId="2" xfId="0" applyFont="1" applyFill="1" applyBorder="1"/>
    <xf numFmtId="170" fontId="21" fillId="6" borderId="2" xfId="0" applyNumberFormat="1" applyFont="1" applyFill="1" applyBorder="1" applyAlignment="1">
      <alignment horizontal="right"/>
    </xf>
    <xf numFmtId="164" fontId="2" fillId="6" borderId="2" xfId="0" applyFont="1" applyFill="1" applyBorder="1" applyAlignment="1">
      <alignment horizontal="left"/>
    </xf>
    <xf numFmtId="0" fontId="2" fillId="8" borderId="0" xfId="0" applyNumberFormat="1" applyFont="1" applyFill="1"/>
    <xf numFmtId="164" fontId="12" fillId="6" borderId="0" xfId="0" applyFont="1" applyFill="1"/>
    <xf numFmtId="165" fontId="25" fillId="6" borderId="0" xfId="0" applyNumberFormat="1" applyFont="1" applyFill="1"/>
    <xf numFmtId="165" fontId="2" fillId="6" borderId="0" xfId="0" applyNumberFormat="1" applyFont="1" applyFill="1"/>
    <xf numFmtId="165" fontId="0" fillId="6" borderId="0" xfId="0" applyNumberFormat="1" applyFill="1"/>
    <xf numFmtId="10" fontId="2" fillId="6" borderId="0" xfId="2" applyNumberFormat="1" applyFont="1" applyFill="1"/>
    <xf numFmtId="165" fontId="15" fillId="6" borderId="0" xfId="0" applyNumberFormat="1" applyFont="1" applyFill="1"/>
    <xf numFmtId="176" fontId="12" fillId="6" borderId="0" xfId="2" applyNumberFormat="1" applyFont="1" applyFill="1"/>
    <xf numFmtId="164" fontId="2" fillId="0" borderId="2" xfId="0" applyFont="1" applyBorder="1"/>
    <xf numFmtId="172" fontId="2" fillId="0" borderId="2" xfId="0" applyNumberFormat="1" applyFont="1" applyBorder="1"/>
    <xf numFmtId="174" fontId="2" fillId="0" borderId="2" xfId="0" applyNumberFormat="1" applyFont="1" applyBorder="1"/>
    <xf numFmtId="164" fontId="12" fillId="0" borderId="2" xfId="0" applyFont="1" applyBorder="1"/>
    <xf numFmtId="172" fontId="12" fillId="0" borderId="2" xfId="0" applyNumberFormat="1" applyFont="1" applyBorder="1"/>
    <xf numFmtId="174" fontId="12" fillId="0" borderId="2" xfId="0" applyNumberFormat="1" applyFont="1" applyBorder="1"/>
    <xf numFmtId="164" fontId="0" fillId="0" borderId="2" xfId="0" applyBorder="1"/>
    <xf numFmtId="164" fontId="2" fillId="0" borderId="2" xfId="0" applyFont="1" applyBorder="1" applyAlignment="1">
      <alignment horizontal="left"/>
    </xf>
    <xf numFmtId="164" fontId="15" fillId="0" borderId="2" xfId="0" applyFont="1" applyBorder="1"/>
    <xf numFmtId="164" fontId="12" fillId="0" borderId="2" xfId="0" applyFont="1" applyBorder="1" applyAlignment="1">
      <alignment horizontal="left"/>
    </xf>
    <xf numFmtId="164" fontId="3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0" xfId="0" applyNumberFormat="1" applyFont="1"/>
    <xf numFmtId="164" fontId="3" fillId="0" borderId="2" xfId="0" applyFont="1" applyBorder="1"/>
    <xf numFmtId="165" fontId="3" fillId="0" borderId="13" xfId="0" applyNumberFormat="1" applyFont="1" applyBorder="1" applyAlignment="1">
      <alignment horizontal="center"/>
    </xf>
    <xf numFmtId="165" fontId="3" fillId="0" borderId="2" xfId="0" applyNumberFormat="1" applyFont="1" applyBorder="1"/>
    <xf numFmtId="164" fontId="21" fillId="0" borderId="2" xfId="0" applyFont="1" applyBorder="1"/>
    <xf numFmtId="165" fontId="2" fillId="0" borderId="2" xfId="0" applyNumberFormat="1" applyFont="1" applyBorder="1"/>
    <xf numFmtId="165" fontId="2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left"/>
    </xf>
    <xf numFmtId="169" fontId="3" fillId="0" borderId="3" xfId="0" applyNumberFormat="1" applyFont="1" applyBorder="1" applyAlignment="1">
      <alignment horizontal="center"/>
    </xf>
    <xf numFmtId="164" fontId="7" fillId="0" borderId="2" xfId="0" applyFont="1" applyBorder="1"/>
    <xf numFmtId="165" fontId="7" fillId="0" borderId="0" xfId="0" applyNumberFormat="1" applyFont="1"/>
    <xf numFmtId="164" fontId="7" fillId="0" borderId="0" xfId="0" applyFont="1"/>
    <xf numFmtId="14" fontId="3" fillId="0" borderId="3" xfId="0" applyNumberFormat="1" applyFont="1" applyBorder="1" applyAlignment="1">
      <alignment horizontal="center"/>
    </xf>
    <xf numFmtId="173" fontId="3" fillId="0" borderId="3" xfId="0" applyNumberFormat="1" applyFont="1" applyBorder="1" applyAlignment="1">
      <alignment horizontal="center"/>
    </xf>
    <xf numFmtId="165" fontId="11" fillId="0" borderId="7" xfId="0" applyNumberFormat="1" applyFont="1" applyBorder="1"/>
    <xf numFmtId="164" fontId="11" fillId="0" borderId="2" xfId="0" applyFont="1" applyBorder="1"/>
    <xf numFmtId="165" fontId="11" fillId="0" borderId="2" xfId="0" applyNumberFormat="1" applyFont="1" applyBorder="1"/>
    <xf numFmtId="170" fontId="3" fillId="0" borderId="3" xfId="0" applyNumberFormat="1" applyFont="1" applyBorder="1" applyAlignment="1">
      <alignment horizontal="center"/>
    </xf>
    <xf numFmtId="164" fontId="14" fillId="0" borderId="2" xfId="0" applyFont="1" applyBorder="1"/>
    <xf numFmtId="175" fontId="26" fillId="9" borderId="2" xfId="0" applyNumberFormat="1" applyFont="1" applyFill="1" applyBorder="1"/>
    <xf numFmtId="164" fontId="7" fillId="5" borderId="2" xfId="0" applyFont="1" applyFill="1" applyBorder="1"/>
    <xf numFmtId="167" fontId="27" fillId="10" borderId="2" xfId="0" applyNumberFormat="1" applyFont="1" applyFill="1" applyBorder="1"/>
    <xf numFmtId="164" fontId="29" fillId="0" borderId="0" xfId="0" applyFont="1"/>
    <xf numFmtId="14" fontId="3" fillId="0" borderId="15" xfId="0" applyNumberFormat="1" applyFont="1" applyBorder="1" applyAlignment="1">
      <alignment horizontal="center"/>
    </xf>
    <xf numFmtId="164" fontId="28" fillId="0" borderId="14" xfId="0" applyFont="1" applyBorder="1"/>
    <xf numFmtId="14" fontId="5" fillId="0" borderId="12" xfId="1" applyNumberFormat="1" applyFont="1" applyFill="1">
      <alignment horizontal="right" vertical="center"/>
    </xf>
    <xf numFmtId="165" fontId="2" fillId="6" borderId="0" xfId="0" applyNumberFormat="1" applyFont="1" applyFill="1" applyAlignment="1">
      <alignment horizontal="right"/>
    </xf>
    <xf numFmtId="164" fontId="30" fillId="0" borderId="0" xfId="0" applyFont="1"/>
    <xf numFmtId="0" fontId="3" fillId="5" borderId="12" xfId="1" applyNumberFormat="1" applyFont="1">
      <alignment horizontal="right" vertical="center"/>
    </xf>
    <xf numFmtId="164" fontId="31" fillId="6" borderId="0" xfId="0" applyFont="1" applyFill="1"/>
    <xf numFmtId="0" fontId="33" fillId="6" borderId="0" xfId="0" applyNumberFormat="1" applyFont="1" applyFill="1"/>
    <xf numFmtId="176" fontId="2" fillId="0" borderId="0" xfId="2" applyNumberFormat="1" applyFont="1"/>
    <xf numFmtId="165" fontId="12" fillId="6" borderId="0" xfId="0" applyNumberFormat="1" applyFont="1" applyFill="1"/>
    <xf numFmtId="164" fontId="21" fillId="6" borderId="0" xfId="0" applyFont="1" applyFill="1"/>
    <xf numFmtId="165" fontId="21" fillId="6" borderId="0" xfId="0" applyNumberFormat="1" applyFont="1" applyFill="1"/>
    <xf numFmtId="165" fontId="34" fillId="6" borderId="2" xfId="0" applyNumberFormat="1" applyFont="1" applyFill="1" applyBorder="1"/>
    <xf numFmtId="164" fontId="21" fillId="6" borderId="0" xfId="0" applyFont="1" applyFill="1" applyAlignment="1">
      <alignment horizontal="left"/>
    </xf>
    <xf numFmtId="164" fontId="32" fillId="6" borderId="2" xfId="0" applyFont="1" applyFill="1" applyBorder="1"/>
    <xf numFmtId="164" fontId="26" fillId="7" borderId="2" xfId="0" applyFont="1" applyFill="1" applyBorder="1"/>
    <xf numFmtId="164" fontId="35" fillId="5" borderId="2" xfId="0" applyFont="1" applyFill="1" applyBorder="1"/>
    <xf numFmtId="164" fontId="35" fillId="0" borderId="2" xfId="0" applyFont="1" applyBorder="1"/>
    <xf numFmtId="165" fontId="35" fillId="0" borderId="2" xfId="0" applyNumberFormat="1" applyFont="1" applyBorder="1"/>
    <xf numFmtId="165" fontId="35" fillId="0" borderId="7" xfId="0" applyNumberFormat="1" applyFont="1" applyBorder="1"/>
    <xf numFmtId="165" fontId="35" fillId="0" borderId="0" xfId="0" applyNumberFormat="1" applyFont="1"/>
    <xf numFmtId="164" fontId="32" fillId="0" borderId="0" xfId="0" applyFont="1"/>
    <xf numFmtId="165" fontId="32" fillId="0" borderId="0" xfId="0" applyNumberFormat="1" applyFont="1"/>
    <xf numFmtId="164" fontId="35" fillId="0" borderId="0" xfId="0" applyFont="1"/>
    <xf numFmtId="173" fontId="35" fillId="0" borderId="0" xfId="0" applyNumberFormat="1" applyFont="1"/>
    <xf numFmtId="164" fontId="32" fillId="0" borderId="2" xfId="0" applyFont="1" applyBorder="1"/>
    <xf numFmtId="165" fontId="32" fillId="0" borderId="2" xfId="0" applyNumberFormat="1" applyFont="1" applyBorder="1"/>
    <xf numFmtId="165" fontId="32" fillId="0" borderId="7" xfId="0" applyNumberFormat="1" applyFont="1" applyBorder="1"/>
    <xf numFmtId="164" fontId="32" fillId="0" borderId="16" xfId="0" applyFont="1" applyBorder="1"/>
    <xf numFmtId="164" fontId="36" fillId="7" borderId="6" xfId="0" applyFont="1" applyFill="1" applyBorder="1"/>
    <xf numFmtId="164" fontId="37" fillId="6" borderId="0" xfId="0" applyFont="1" applyFill="1"/>
  </cellXfs>
  <cellStyles count="3">
    <cellStyle name="cell_input" xfId="1" xr:uid="{2009B9AC-6B3E-44E0-87E2-0E0F2401DACC}"/>
    <cellStyle name="Normal" xfId="0" builtinId="0"/>
    <cellStyle name="Percent" xfId="2" builtinId="5"/>
  </cellStyles>
  <dxfs count="47"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  <color rgb="FFFF9900"/>
      </font>
      <fill>
        <patternFill patternType="none"/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  <dxf>
      <font>
        <color theme="0"/>
      </font>
      <fill>
        <patternFill patternType="solid">
          <fgColor rgb="FFB9E270"/>
          <bgColor rgb="FFB9E270"/>
        </patternFill>
      </fill>
    </dxf>
  </dxfs>
  <tableStyles count="0" defaultTableStyle="TableStyleMedium2" defaultPivotStyle="PivotStyleLight16"/>
  <colors>
    <mruColors>
      <color rgb="FFD07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Calculations!$D$77</c:f>
              <c:strCache>
                <c:ptCount val="1"/>
                <c:pt idx="0">
                  <c:v>Rental income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19050">
              <a:noFill/>
            </a:ln>
            <a:effectLst/>
          </c:spPr>
          <c:invertIfNegative val="0"/>
          <c:cat>
            <c:numRef>
              <c:f>Calculations!$I$76:$BX$76</c:f>
              <c:numCache>
                <c:formatCode>General</c:formatCode>
                <c:ptCount val="6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</c:numCache>
            </c:numRef>
          </c:cat>
          <c:val>
            <c:numRef>
              <c:f>Calculations!$I$77:$BX$77</c:f>
              <c:numCache>
                <c:formatCode>#,##0_);\(#,##0\);"-"_);@_)</c:formatCode>
                <c:ptCount val="68"/>
                <c:pt idx="0">
                  <c:v>0</c:v>
                </c:pt>
                <c:pt idx="1">
                  <c:v>5533.1076557377064</c:v>
                </c:pt>
                <c:pt idx="2">
                  <c:v>9106.2500025999998</c:v>
                </c:pt>
                <c:pt idx="3">
                  <c:v>9459.0264267047787</c:v>
                </c:pt>
                <c:pt idx="4">
                  <c:v>9825.5935771709846</c:v>
                </c:pt>
                <c:pt idx="5">
                  <c:v>10206.494435365074</c:v>
                </c:pt>
                <c:pt idx="6">
                  <c:v>10602.293481255409</c:v>
                </c:pt>
                <c:pt idx="7">
                  <c:v>11013.57754829948</c:v>
                </c:pt>
                <c:pt idx="8">
                  <c:v>11440.95671243791</c:v>
                </c:pt>
                <c:pt idx="9">
                  <c:v>11885.06521655938</c:v>
                </c:pt>
                <c:pt idx="10">
                  <c:v>12346.562431855249</c:v>
                </c:pt>
                <c:pt idx="11">
                  <c:v>12826.133857539598</c:v>
                </c:pt>
                <c:pt idx="12">
                  <c:v>13324.492160469445</c:v>
                </c:pt>
                <c:pt idx="13">
                  <c:v>13842.378256261494</c:v>
                </c:pt>
                <c:pt idx="14">
                  <c:v>14380.562433565716</c:v>
                </c:pt>
                <c:pt idx="15">
                  <c:v>14939.845523222606</c:v>
                </c:pt>
                <c:pt idx="16">
                  <c:v>15521.060114100192</c:v>
                </c:pt>
                <c:pt idx="17">
                  <c:v>16125.071817478898</c:v>
                </c:pt>
                <c:pt idx="18">
                  <c:v>16752.780581927182</c:v>
                </c:pt>
                <c:pt idx="19">
                  <c:v>17405.122060688842</c:v>
                </c:pt>
                <c:pt idx="20">
                  <c:v>18083.069033683903</c:v>
                </c:pt>
                <c:pt idx="21">
                  <c:v>18787.632886309144</c:v>
                </c:pt>
                <c:pt idx="22">
                  <c:v>19519.865147312215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9-4B13-B4E2-4D550B39B14D}"/>
            </c:ext>
          </c:extLst>
        </c:ser>
        <c:ser>
          <c:idx val="0"/>
          <c:order val="1"/>
          <c:tx>
            <c:strRef>
              <c:f>Calculations!$D$79</c:f>
              <c:strCache>
                <c:ptCount val="1"/>
                <c:pt idx="0">
                  <c:v>Mortgage interest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Calculations!$I$76:$BX$76</c:f>
              <c:numCache>
                <c:formatCode>General</c:formatCode>
                <c:ptCount val="6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</c:numCache>
            </c:numRef>
          </c:cat>
          <c:val>
            <c:numRef>
              <c:f>Calculations!$I$79:$BX$79</c:f>
              <c:numCache>
                <c:formatCode>#,##0_);\(#,##0\);"-"_);@_)</c:formatCode>
                <c:ptCount val="68"/>
                <c:pt idx="0">
                  <c:v>-9120</c:v>
                </c:pt>
                <c:pt idx="1">
                  <c:v>-9118.4886992044976</c:v>
                </c:pt>
                <c:pt idx="2">
                  <c:v>-8842.6007389856168</c:v>
                </c:pt>
                <c:pt idx="3">
                  <c:v>-8552.9183807557929</c:v>
                </c:pt>
                <c:pt idx="4">
                  <c:v>-8248.7519046144789</c:v>
                </c:pt>
                <c:pt idx="5">
                  <c:v>-7929.3771046660977</c:v>
                </c:pt>
                <c:pt idx="6">
                  <c:v>-7594.0335647202983</c:v>
                </c:pt>
                <c:pt idx="7">
                  <c:v>-7241.9228477772076</c:v>
                </c:pt>
                <c:pt idx="8">
                  <c:v>-6872.206594986963</c:v>
                </c:pt>
                <c:pt idx="9">
                  <c:v>-6484.0045295572063</c:v>
                </c:pt>
                <c:pt idx="10">
                  <c:v>-6076.3923608559617</c:v>
                </c:pt>
                <c:pt idx="11">
                  <c:v>-5648.3995837196553</c:v>
                </c:pt>
                <c:pt idx="12">
                  <c:v>-5199.0071677265332</c:v>
                </c:pt>
                <c:pt idx="13">
                  <c:v>-4727.1451309337544</c:v>
                </c:pt>
                <c:pt idx="14">
                  <c:v>-4231.689992301337</c:v>
                </c:pt>
                <c:pt idx="15">
                  <c:v>-3711.4620967372994</c:v>
                </c:pt>
                <c:pt idx="16">
                  <c:v>-3165.2228063950597</c:v>
                </c:pt>
                <c:pt idx="17">
                  <c:v>-2591.6715515357077</c:v>
                </c:pt>
                <c:pt idx="18">
                  <c:v>-1989.4427339333884</c:v>
                </c:pt>
                <c:pt idx="19">
                  <c:v>-1357.1024754509529</c:v>
                </c:pt>
                <c:pt idx="20">
                  <c:v>-693.14520404439565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9-4B13-B4E2-4D550B39B14D}"/>
            </c:ext>
          </c:extLst>
        </c:ser>
        <c:ser>
          <c:idx val="1"/>
          <c:order val="2"/>
          <c:tx>
            <c:strRef>
              <c:f>Calculations!$D$80</c:f>
              <c:strCache>
                <c:ptCount val="1"/>
                <c:pt idx="0">
                  <c:v>Mortgage repayment </c:v>
                </c:pt>
              </c:strCache>
            </c:strRef>
          </c:tx>
          <c:spPr>
            <a:solidFill>
              <a:srgbClr val="D07C00"/>
            </a:solidFill>
            <a:ln>
              <a:noFill/>
            </a:ln>
            <a:effectLst/>
          </c:spPr>
          <c:invertIfNegative val="0"/>
          <c:cat>
            <c:numRef>
              <c:f>Calculations!$I$76:$BX$76</c:f>
              <c:numCache>
                <c:formatCode>General</c:formatCode>
                <c:ptCount val="6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</c:numCache>
            </c:numRef>
          </c:cat>
          <c:val>
            <c:numRef>
              <c:f>Calculations!$I$80:$BX$80</c:f>
              <c:numCache>
                <c:formatCode>#,##0_);\(#,##0\);"-"_);@_)</c:formatCode>
                <c:ptCount val="68"/>
                <c:pt idx="0">
                  <c:v>-30.226015910038893</c:v>
                </c:pt>
                <c:pt idx="1">
                  <c:v>-5517.7592043776003</c:v>
                </c:pt>
                <c:pt idx="2">
                  <c:v>-5793.6471645964812</c:v>
                </c:pt>
                <c:pt idx="3">
                  <c:v>-6083.329522826305</c:v>
                </c:pt>
                <c:pt idx="4">
                  <c:v>-6387.495998967619</c:v>
                </c:pt>
                <c:pt idx="5">
                  <c:v>-6706.8707989160002</c:v>
                </c:pt>
                <c:pt idx="6">
                  <c:v>-7042.2143388617997</c:v>
                </c:pt>
                <c:pt idx="7">
                  <c:v>-7394.3250558048903</c:v>
                </c:pt>
                <c:pt idx="8">
                  <c:v>-7764.041308595135</c:v>
                </c:pt>
                <c:pt idx="9">
                  <c:v>-8152.2433740248916</c:v>
                </c:pt>
                <c:pt idx="10">
                  <c:v>-8559.8555427261363</c:v>
                </c:pt>
                <c:pt idx="11">
                  <c:v>-8987.8483198624417</c:v>
                </c:pt>
                <c:pt idx="12">
                  <c:v>-9437.2407358555647</c:v>
                </c:pt>
                <c:pt idx="13">
                  <c:v>-9909.1027726483444</c:v>
                </c:pt>
                <c:pt idx="14">
                  <c:v>-10404.557911280761</c:v>
                </c:pt>
                <c:pt idx="15">
                  <c:v>-10924.785806844799</c:v>
                </c:pt>
                <c:pt idx="16">
                  <c:v>-11471.025097187037</c:v>
                </c:pt>
                <c:pt idx="17">
                  <c:v>-12044.57635204639</c:v>
                </c:pt>
                <c:pt idx="18">
                  <c:v>-12646.805169648709</c:v>
                </c:pt>
                <c:pt idx="19">
                  <c:v>-13279.145428131145</c:v>
                </c:pt>
                <c:pt idx="20">
                  <c:v>-13862.904080887914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E9-4B13-B4E2-4D550B39B14D}"/>
            </c:ext>
          </c:extLst>
        </c:ser>
        <c:ser>
          <c:idx val="3"/>
          <c:order val="3"/>
          <c:tx>
            <c:strRef>
              <c:f>Calculations!$D$78</c:f>
              <c:strCache>
                <c:ptCount val="1"/>
                <c:pt idx="0">
                  <c:v>Operating expense (incl. tax)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Calculations!$I$76:$BX$76</c:f>
              <c:numCache>
                <c:formatCode>General</c:formatCode>
                <c:ptCount val="6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</c:numCache>
            </c:numRef>
          </c:cat>
          <c:val>
            <c:numRef>
              <c:f>Calculations!$I$78:$BX$78</c:f>
              <c:numCache>
                <c:formatCode>#,##0_);\(#,##0\);"-"_);@_)</c:formatCode>
                <c:ptCount val="68"/>
                <c:pt idx="0">
                  <c:v>-258.63013698630135</c:v>
                </c:pt>
                <c:pt idx="1">
                  <c:v>-3038.5</c:v>
                </c:pt>
                <c:pt idx="2">
                  <c:v>-3129.6549999999997</c:v>
                </c:pt>
                <c:pt idx="3">
                  <c:v>-3223.5446499999998</c:v>
                </c:pt>
                <c:pt idx="4">
                  <c:v>-3342.9870334113011</c:v>
                </c:pt>
                <c:pt idx="5">
                  <c:v>-3573.8707260067958</c:v>
                </c:pt>
                <c:pt idx="6">
                  <c:v>-3813.6526609700322</c:v>
                </c:pt>
                <c:pt idx="7">
                  <c:v>-4062.6916380973557</c:v>
                </c:pt>
                <c:pt idx="8">
                  <c:v>-4321.3615424228774</c:v>
                </c:pt>
                <c:pt idx="9">
                  <c:v>-4590.0520019011037</c:v>
                </c:pt>
                <c:pt idx="10">
                  <c:v>-4869.1690746355462</c:v>
                </c:pt>
                <c:pt idx="11">
                  <c:v>-5159.1359670127486</c:v>
                </c:pt>
                <c:pt idx="12">
                  <c:v>-5460.3937841648049</c:v>
                </c:pt>
                <c:pt idx="13">
                  <c:v>-5773.4023142502574</c:v>
                </c:pt>
                <c:pt idx="14">
                  <c:v>-6098.6408481131266</c:v>
                </c:pt>
                <c:pt idx="15">
                  <c:v>-6436.6090359531199</c:v>
                </c:pt>
                <c:pt idx="16">
                  <c:v>-6787.8277827167676</c:v>
                </c:pt>
                <c:pt idx="17">
                  <c:v>-7152.8401839996513</c:v>
                </c:pt>
                <c:pt idx="18">
                  <c:v>-7532.2125043341021</c:v>
                </c:pt>
                <c:pt idx="19">
                  <c:v>-7926.5351998249816</c:v>
                </c:pt>
                <c:pt idx="20">
                  <c:v>-8336.4239871886275</c:v>
                </c:pt>
                <c:pt idx="21">
                  <c:v>-8761.7189751603782</c:v>
                </c:pt>
                <c:pt idx="22">
                  <c:v>-9058.2911992979498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9-4B13-B4E2-4D550B39B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9602399"/>
        <c:axId val="1959625439"/>
      </c:barChart>
      <c:lineChart>
        <c:grouping val="standard"/>
        <c:varyColors val="0"/>
        <c:ser>
          <c:idx val="4"/>
          <c:order val="4"/>
          <c:tx>
            <c:strRef>
              <c:f>Calculations!$D$81</c:f>
              <c:strCache>
                <c:ptCount val="1"/>
                <c:pt idx="0">
                  <c:v>Net cash flow (excl. Cash flow from property sell) </c:v>
                </c:pt>
              </c:strCache>
            </c:strRef>
          </c:tx>
          <c:spPr>
            <a:ln w="158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2">
                    <a:alpha val="95000"/>
                  </a:schemeClr>
                </a:solidFill>
              </a:ln>
              <a:effectLst/>
            </c:spPr>
          </c:marker>
          <c:cat>
            <c:numRef>
              <c:f>Calculations!$I$76:$BX$76</c:f>
              <c:numCache>
                <c:formatCode>General</c:formatCode>
                <c:ptCount val="68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</c:numCache>
            </c:numRef>
          </c:cat>
          <c:val>
            <c:numRef>
              <c:f>Calculations!$I$81:$BX$81</c:f>
              <c:numCache>
                <c:formatCode>#,##0_);\(#,##0\);"-"_);@_)</c:formatCode>
                <c:ptCount val="68"/>
                <c:pt idx="0">
                  <c:v>-9408.856152896331</c:v>
                </c:pt>
                <c:pt idx="1">
                  <c:v>-12141.640247844392</c:v>
                </c:pt>
                <c:pt idx="2">
                  <c:v>-8659.6529009820988</c:v>
                </c:pt>
                <c:pt idx="3">
                  <c:v>-8400.766126877319</c:v>
                </c:pt>
                <c:pt idx="4">
                  <c:v>-8153.6413598224144</c:v>
                </c:pt>
                <c:pt idx="5">
                  <c:v>-8003.6241942238203</c:v>
                </c:pt>
                <c:pt idx="6">
                  <c:v>-7847.6070832967216</c:v>
                </c:pt>
                <c:pt idx="7">
                  <c:v>-7685.3619933799737</c:v>
                </c:pt>
                <c:pt idx="8">
                  <c:v>-7516.6527335670653</c:v>
                </c:pt>
                <c:pt idx="9">
                  <c:v>-7341.2346889238215</c:v>
                </c:pt>
                <c:pt idx="10">
                  <c:v>-7158.854546362395</c:v>
                </c:pt>
                <c:pt idx="11">
                  <c:v>-6969.250013055248</c:v>
                </c:pt>
                <c:pt idx="12">
                  <c:v>-6772.1495272774582</c:v>
                </c:pt>
                <c:pt idx="13">
                  <c:v>-6567.2719615708629</c:v>
                </c:pt>
                <c:pt idx="14">
                  <c:v>-6354.3263181295079</c:v>
                </c:pt>
                <c:pt idx="15">
                  <c:v>-6133.0114163126127</c:v>
                </c:pt>
                <c:pt idx="16">
                  <c:v>-5903.015572198673</c:v>
                </c:pt>
                <c:pt idx="17">
                  <c:v>-5664.0162701028512</c:v>
                </c:pt>
                <c:pt idx="18">
                  <c:v>-5415.6798259890184</c:v>
                </c:pt>
                <c:pt idx="19">
                  <c:v>-5157.6610427182386</c:v>
                </c:pt>
                <c:pt idx="20">
                  <c:v>-4809.4042384370368</c:v>
                </c:pt>
                <c:pt idx="21">
                  <c:v>10025.913911148766</c:v>
                </c:pt>
                <c:pt idx="22">
                  <c:v>10461.573948014295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E9-4B13-B4E2-4D550B39B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602399"/>
        <c:axId val="1959625439"/>
      </c:lineChart>
      <c:dateAx>
        <c:axId val="1959602399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625439"/>
        <c:crosses val="autoZero"/>
        <c:auto val="0"/>
        <c:lblOffset val="100"/>
        <c:baseTimeUnit val="days"/>
      </c:dateAx>
      <c:valAx>
        <c:axId val="1959625439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prstDash val="sysDot"/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602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</xdr:colOff>
      <xdr:row>14</xdr:row>
      <xdr:rowOff>107950</xdr:rowOff>
    </xdr:from>
    <xdr:to>
      <xdr:col>13</xdr:col>
      <xdr:colOff>654050</xdr:colOff>
      <xdr:row>37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A29A7F-FE03-40F4-909E-051726FF2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6BC25"/>
      </a:accent1>
      <a:accent2>
        <a:srgbClr val="046A38"/>
      </a:accent2>
      <a:accent3>
        <a:srgbClr val="62B5E5"/>
      </a:accent3>
      <a:accent4>
        <a:srgbClr val="012169"/>
      </a:accent4>
      <a:accent5>
        <a:srgbClr val="0097A9"/>
      </a:accent5>
      <a:accent6>
        <a:srgbClr val="75787B"/>
      </a:accent6>
      <a:hlink>
        <a:srgbClr val="00A3E0"/>
      </a:hlink>
      <a:folHlink>
        <a:srgbClr val="00A3E0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D07C00"/>
  </sheetPr>
  <dimension ref="A1:V890"/>
  <sheetViews>
    <sheetView showGridLines="0" tabSelected="1" workbookViewId="0">
      <selection activeCell="A35" sqref="A35"/>
    </sheetView>
  </sheetViews>
  <sheetFormatPr defaultColWidth="0" defaultRowHeight="0" customHeight="1" zeroHeight="1" outlineLevelRow="2" x14ac:dyDescent="0.15"/>
  <cols>
    <col min="1" max="2" width="1.7109375" customWidth="1"/>
    <col min="3" max="3" width="36.7109375" customWidth="1"/>
    <col min="4" max="4" width="7.42578125" customWidth="1"/>
    <col min="5" max="5" width="12.140625" customWidth="1"/>
    <col min="6" max="6" width="1.7109375" customWidth="1"/>
    <col min="7" max="7" width="5.85546875" customWidth="1"/>
    <col min="8" max="8" width="1.7109375" customWidth="1"/>
    <col min="9" max="9" width="36.7109375" customWidth="1"/>
    <col min="10" max="10" width="7.42578125" customWidth="1"/>
    <col min="11" max="11" width="12.140625" customWidth="1"/>
    <col min="12" max="13" width="1.7109375" customWidth="1"/>
    <col min="14" max="22" width="0" hidden="1" customWidth="1"/>
    <col min="23" max="16384" width="14.42578125" hidden="1"/>
  </cols>
  <sheetData>
    <row r="1" spans="1:13" ht="9.75" customHeight="1" x14ac:dyDescent="0.15"/>
    <row r="2" spans="1:13" ht="9.75" customHeight="1" x14ac:dyDescent="0.15">
      <c r="C2" s="119" t="s">
        <v>98</v>
      </c>
      <c r="E2" s="56"/>
    </row>
    <row r="3" spans="1:13" ht="9.75" customHeight="1" x14ac:dyDescent="0.15">
      <c r="C3" s="119" t="s">
        <v>99</v>
      </c>
    </row>
    <row r="4" spans="1:13" ht="9.75" customHeight="1" x14ac:dyDescent="0.15"/>
    <row r="5" spans="1:13" ht="9.75" customHeight="1" x14ac:dyDescent="0.15">
      <c r="B5" s="53" t="s">
        <v>77</v>
      </c>
      <c r="C5" s="53"/>
      <c r="D5" s="53"/>
      <c r="E5" s="53"/>
      <c r="F5" s="53"/>
      <c r="H5" s="53"/>
      <c r="I5" s="53" t="s">
        <v>79</v>
      </c>
      <c r="J5" s="53"/>
      <c r="K5" s="53"/>
      <c r="L5" s="53"/>
    </row>
    <row r="6" spans="1:13" ht="9.75" customHeight="1" x14ac:dyDescent="0.15">
      <c r="B6" s="49"/>
      <c r="C6" s="54"/>
      <c r="D6" s="54"/>
      <c r="E6" s="54"/>
      <c r="F6" s="54"/>
      <c r="H6" s="49"/>
      <c r="I6" s="54"/>
      <c r="J6" s="54"/>
      <c r="K6" s="54"/>
      <c r="L6" s="54"/>
    </row>
    <row r="7" spans="1:13" ht="9.75" customHeight="1" x14ac:dyDescent="0.15">
      <c r="B7" s="50"/>
      <c r="C7" s="50" t="s">
        <v>88</v>
      </c>
      <c r="D7" s="50" t="s">
        <v>0</v>
      </c>
      <c r="E7" s="48" t="s">
        <v>97</v>
      </c>
      <c r="F7" s="54"/>
      <c r="H7" s="50"/>
      <c r="I7" s="67" t="s">
        <v>89</v>
      </c>
      <c r="J7" s="62"/>
      <c r="K7" s="50"/>
      <c r="L7" s="49"/>
    </row>
    <row r="8" spans="1:13" ht="9.75" customHeight="1" outlineLevel="1" x14ac:dyDescent="0.15">
      <c r="B8" s="50"/>
      <c r="C8" s="55" t="s">
        <v>104</v>
      </c>
      <c r="D8" s="55" t="s">
        <v>1</v>
      </c>
      <c r="E8" s="56">
        <v>45260</v>
      </c>
      <c r="F8" s="55"/>
      <c r="G8" s="10"/>
      <c r="H8" s="49"/>
      <c r="I8" s="63" t="s">
        <v>126</v>
      </c>
      <c r="J8" s="50" t="str">
        <f>currency</f>
        <v>EUR</v>
      </c>
      <c r="K8" s="41">
        <v>40000</v>
      </c>
      <c r="L8" s="49"/>
      <c r="M8" s="10"/>
    </row>
    <row r="9" spans="1:13" ht="9.75" customHeight="1" outlineLevel="1" x14ac:dyDescent="0.15">
      <c r="B9" s="49"/>
      <c r="C9" s="49"/>
      <c r="D9" s="49"/>
      <c r="E9" s="49"/>
      <c r="F9" s="49"/>
      <c r="G9" s="4"/>
      <c r="H9" s="50"/>
      <c r="I9" s="68" t="s">
        <v>45</v>
      </c>
      <c r="J9" s="50" t="str">
        <f>currency</f>
        <v>EUR</v>
      </c>
      <c r="K9" s="64">
        <f>E13-K8</f>
        <v>182400</v>
      </c>
      <c r="L9" s="49"/>
      <c r="M9" s="4"/>
    </row>
    <row r="10" spans="1:13" ht="9.75" customHeight="1" x14ac:dyDescent="0.15">
      <c r="B10" s="50"/>
      <c r="C10" s="55" t="s">
        <v>128</v>
      </c>
      <c r="D10" s="55" t="str">
        <f>currency</f>
        <v>EUR</v>
      </c>
      <c r="E10" s="57">
        <v>205000</v>
      </c>
      <c r="F10" s="55"/>
      <c r="G10" s="4"/>
      <c r="H10" s="50"/>
      <c r="I10" s="49"/>
      <c r="J10" s="49"/>
      <c r="K10" s="49"/>
      <c r="L10" s="49"/>
      <c r="M10" s="4"/>
    </row>
    <row r="11" spans="1:13" ht="9.75" customHeight="1" x14ac:dyDescent="0.15">
      <c r="B11" s="50"/>
      <c r="C11" s="55" t="s">
        <v>129</v>
      </c>
      <c r="D11" s="55" t="str">
        <f>currency</f>
        <v>EUR</v>
      </c>
      <c r="E11" s="57">
        <v>1000</v>
      </c>
      <c r="F11" s="55"/>
      <c r="G11" s="4"/>
      <c r="H11" s="50"/>
      <c r="I11" s="55" t="s">
        <v>119</v>
      </c>
      <c r="J11" s="55" t="s">
        <v>1</v>
      </c>
      <c r="K11" s="117">
        <f>E8</f>
        <v>45260</v>
      </c>
      <c r="L11" s="49"/>
      <c r="M11" s="4"/>
    </row>
    <row r="12" spans="1:13" ht="9.75" customHeight="1" outlineLevel="1" x14ac:dyDescent="0.15">
      <c r="B12" s="50"/>
      <c r="C12" s="65" t="s">
        <v>127</v>
      </c>
      <c r="D12" s="65" t="str">
        <f>currency</f>
        <v>EUR</v>
      </c>
      <c r="E12" s="57">
        <v>16400</v>
      </c>
      <c r="F12" s="55"/>
      <c r="G12" s="4"/>
      <c r="H12" s="49"/>
      <c r="I12" s="55" t="s">
        <v>105</v>
      </c>
      <c r="J12" s="55" t="s">
        <v>1</v>
      </c>
      <c r="K12" s="117">
        <f>EDATE(K11,1)</f>
        <v>45290</v>
      </c>
      <c r="L12" s="49"/>
      <c r="M12" s="4"/>
    </row>
    <row r="13" spans="1:13" ht="9.75" customHeight="1" outlineLevel="1" x14ac:dyDescent="0.15">
      <c r="B13" s="50"/>
      <c r="C13" s="61" t="s">
        <v>82</v>
      </c>
      <c r="D13" s="65" t="str">
        <f>currency</f>
        <v>EUR</v>
      </c>
      <c r="E13" s="66">
        <f t="shared" ref="E13" si="0">SUM(E10:E12)</f>
        <v>222400</v>
      </c>
      <c r="F13" s="55"/>
      <c r="H13" s="50"/>
      <c r="I13" s="50" t="s">
        <v>46</v>
      </c>
      <c r="J13" s="50" t="s">
        <v>3</v>
      </c>
      <c r="K13" s="42">
        <v>20</v>
      </c>
      <c r="L13" s="49"/>
    </row>
    <row r="14" spans="1:13" ht="9.75" customHeight="1" outlineLevel="2" x14ac:dyDescent="0.15">
      <c r="A14" s="4"/>
      <c r="B14" s="50"/>
      <c r="C14" s="55"/>
      <c r="D14" s="55"/>
      <c r="E14" s="55"/>
      <c r="F14" s="55"/>
      <c r="G14" s="4"/>
      <c r="H14" s="50"/>
      <c r="I14" s="49"/>
      <c r="J14" s="49"/>
      <c r="K14" s="49"/>
      <c r="L14" s="49"/>
      <c r="M14" s="4"/>
    </row>
    <row r="15" spans="1:13" ht="9.75" customHeight="1" outlineLevel="2" x14ac:dyDescent="0.15">
      <c r="H15" s="50"/>
      <c r="I15" s="67" t="s">
        <v>80</v>
      </c>
      <c r="J15" s="62"/>
      <c r="K15" s="50"/>
      <c r="L15" s="49"/>
    </row>
    <row r="16" spans="1:13" ht="9.75" customHeight="1" outlineLevel="2" x14ac:dyDescent="0.15">
      <c r="A16" s="11"/>
      <c r="B16" s="53" t="s">
        <v>78</v>
      </c>
      <c r="C16" s="53"/>
      <c r="D16" s="53"/>
      <c r="E16" s="53"/>
      <c r="F16" s="53"/>
      <c r="G16" s="4"/>
      <c r="H16" s="50"/>
      <c r="I16" s="50" t="s">
        <v>47</v>
      </c>
      <c r="J16" s="50" t="s">
        <v>4</v>
      </c>
      <c r="K16" s="47">
        <v>4.4999999999999998E-2</v>
      </c>
      <c r="L16" s="49"/>
      <c r="M16" s="4"/>
    </row>
    <row r="17" spans="1:13" ht="9.75" customHeight="1" outlineLevel="2" x14ac:dyDescent="0.15">
      <c r="A17" s="4"/>
      <c r="B17" s="49"/>
      <c r="C17" s="54"/>
      <c r="D17" s="54"/>
      <c r="E17" s="54"/>
      <c r="F17" s="54"/>
      <c r="G17" s="4"/>
      <c r="H17" s="50"/>
      <c r="I17" s="69" t="s">
        <v>48</v>
      </c>
      <c r="J17" s="69" t="s">
        <v>4</v>
      </c>
      <c r="K17" s="47">
        <v>5.0000000000000001E-3</v>
      </c>
      <c r="L17" s="49"/>
      <c r="M17" s="4"/>
    </row>
    <row r="18" spans="1:13" ht="9.75" customHeight="1" outlineLevel="2" x14ac:dyDescent="0.15">
      <c r="A18" s="4"/>
      <c r="B18" s="50"/>
      <c r="C18" s="55" t="s">
        <v>103</v>
      </c>
      <c r="D18" s="51" t="s">
        <v>1</v>
      </c>
      <c r="E18" s="40">
        <v>45427</v>
      </c>
      <c r="F18" s="50"/>
      <c r="G18" s="4"/>
      <c r="H18" s="50"/>
      <c r="I18" s="61" t="s">
        <v>50</v>
      </c>
      <c r="J18" s="65" t="s">
        <v>4</v>
      </c>
      <c r="K18" s="70">
        <f>SUM(K16:K17)</f>
        <v>4.9999999999999996E-2</v>
      </c>
      <c r="L18" s="49"/>
      <c r="M18" s="4"/>
    </row>
    <row r="19" spans="1:13" ht="9.75" customHeight="1" outlineLevel="2" x14ac:dyDescent="0.15">
      <c r="A19" s="4"/>
      <c r="B19" s="50"/>
      <c r="C19" s="55" t="s">
        <v>83</v>
      </c>
      <c r="D19" s="50" t="str">
        <f>currency&amp;"/month"</f>
        <v>EUR/month</v>
      </c>
      <c r="E19" s="42">
        <v>700</v>
      </c>
      <c r="F19" s="58"/>
      <c r="G19" s="4"/>
      <c r="H19" s="50"/>
      <c r="I19" s="49"/>
      <c r="J19" s="49"/>
      <c r="K19" s="49"/>
      <c r="L19" s="49"/>
      <c r="M19" s="4"/>
    </row>
    <row r="20" spans="1:13" ht="9.75" customHeight="1" outlineLevel="2" x14ac:dyDescent="0.15">
      <c r="A20" s="4"/>
      <c r="B20" s="50"/>
      <c r="C20" s="55" t="s">
        <v>6</v>
      </c>
      <c r="D20" s="50" t="s">
        <v>4</v>
      </c>
      <c r="E20" s="43">
        <v>0.01</v>
      </c>
      <c r="F20" s="58"/>
      <c r="G20" s="4"/>
      <c r="H20" s="49"/>
      <c r="I20" s="71" t="s">
        <v>86</v>
      </c>
      <c r="J20" s="69" t="str">
        <f>currency</f>
        <v>EUR</v>
      </c>
      <c r="K20" s="42">
        <v>3000</v>
      </c>
      <c r="L20" s="49"/>
      <c r="M20" s="4"/>
    </row>
    <row r="21" spans="1:13" ht="9.75" customHeight="1" outlineLevel="2" x14ac:dyDescent="0.15">
      <c r="A21" s="4"/>
      <c r="B21" s="50"/>
      <c r="C21" s="55" t="s">
        <v>38</v>
      </c>
      <c r="D21" s="50" t="s">
        <v>4</v>
      </c>
      <c r="E21" s="44">
        <v>0.85</v>
      </c>
      <c r="F21" s="50"/>
      <c r="G21" s="4"/>
      <c r="H21" s="50"/>
      <c r="I21" s="49"/>
      <c r="J21" s="49"/>
      <c r="K21" s="49"/>
      <c r="L21" s="49"/>
      <c r="M21" s="4"/>
    </row>
    <row r="22" spans="1:13" ht="9.75" customHeight="1" outlineLevel="2" x14ac:dyDescent="0.15">
      <c r="A22" s="4"/>
      <c r="B22" s="50"/>
      <c r="C22" s="55"/>
      <c r="D22" s="50"/>
      <c r="E22" s="50"/>
      <c r="F22" s="50"/>
      <c r="G22" s="4"/>
      <c r="M22" s="4"/>
    </row>
    <row r="23" spans="1:13" ht="9.75" customHeight="1" outlineLevel="2" x14ac:dyDescent="0.15">
      <c r="A23" s="4"/>
      <c r="B23" s="50"/>
      <c r="C23" s="55" t="s">
        <v>125</v>
      </c>
      <c r="D23" s="50" t="str">
        <f>currency&amp;"/year"</f>
        <v>EUR/year</v>
      </c>
      <c r="E23" s="41">
        <v>1300</v>
      </c>
      <c r="F23" s="59"/>
      <c r="G23" s="4"/>
      <c r="H23" s="53" t="s">
        <v>41</v>
      </c>
      <c r="I23" s="53"/>
      <c r="J23" s="53"/>
      <c r="K23" s="53"/>
      <c r="L23" s="53"/>
      <c r="M23" s="4"/>
    </row>
    <row r="24" spans="1:13" ht="9.75" customHeight="1" outlineLevel="1" x14ac:dyDescent="0.15">
      <c r="A24" s="4"/>
      <c r="B24" s="50"/>
      <c r="C24" s="55" t="s">
        <v>84</v>
      </c>
      <c r="D24" s="50" t="str">
        <f>currency&amp;"/year"</f>
        <v>EUR/year</v>
      </c>
      <c r="E24" s="42">
        <v>150</v>
      </c>
      <c r="F24" s="60"/>
      <c r="G24" s="4"/>
      <c r="H24" s="49"/>
      <c r="I24" s="54"/>
      <c r="J24" s="54"/>
      <c r="K24" s="54"/>
      <c r="L24" s="54"/>
      <c r="M24" s="4"/>
    </row>
    <row r="25" spans="1:13" ht="9.75" customHeight="1" outlineLevel="1" x14ac:dyDescent="0.15">
      <c r="A25" s="4"/>
      <c r="B25" s="50"/>
      <c r="C25" s="55" t="s">
        <v>85</v>
      </c>
      <c r="D25" s="50" t="str">
        <f>currency&amp;"/year"</f>
        <v>EUR/year</v>
      </c>
      <c r="E25" s="42">
        <v>500</v>
      </c>
      <c r="F25" s="60"/>
      <c r="G25" s="4"/>
      <c r="H25" s="50"/>
      <c r="I25" s="50" t="s">
        <v>62</v>
      </c>
      <c r="J25" s="50" t="s">
        <v>4</v>
      </c>
      <c r="K25" s="45">
        <v>0.2</v>
      </c>
      <c r="L25" s="50"/>
      <c r="M25" s="4"/>
    </row>
    <row r="26" spans="1:13" ht="9.75" customHeight="1" outlineLevel="1" x14ac:dyDescent="0.15">
      <c r="B26" s="50"/>
      <c r="C26" s="55" t="s">
        <v>87</v>
      </c>
      <c r="D26" s="50" t="str">
        <f>currency&amp;"/year"</f>
        <v>EUR/year</v>
      </c>
      <c r="E26" s="42">
        <v>1000</v>
      </c>
      <c r="F26" s="60"/>
      <c r="G26" s="4"/>
      <c r="H26" s="50"/>
      <c r="I26" s="50" t="s">
        <v>49</v>
      </c>
      <c r="J26" s="50" t="s">
        <v>43</v>
      </c>
      <c r="K26" s="42" t="s">
        <v>42</v>
      </c>
      <c r="L26" s="58"/>
      <c r="M26" s="4"/>
    </row>
    <row r="27" spans="1:13" ht="9.75" customHeight="1" outlineLevel="1" x14ac:dyDescent="0.15">
      <c r="B27" s="50"/>
      <c r="C27" s="50"/>
      <c r="D27" s="50"/>
      <c r="E27" s="50"/>
      <c r="F27" s="50"/>
      <c r="G27" s="4"/>
      <c r="H27" s="50"/>
      <c r="I27" s="50" t="s">
        <v>44</v>
      </c>
      <c r="J27" s="50" t="s">
        <v>4</v>
      </c>
      <c r="K27" s="44">
        <v>0</v>
      </c>
      <c r="L27" s="58"/>
      <c r="M27" s="4"/>
    </row>
    <row r="28" spans="1:13" ht="9.75" customHeight="1" outlineLevel="2" x14ac:dyDescent="0.15">
      <c r="A28" s="4"/>
      <c r="G28" s="4"/>
      <c r="H28" s="49"/>
      <c r="I28" s="49"/>
      <c r="J28" s="49"/>
      <c r="K28" s="49"/>
      <c r="L28" s="49"/>
      <c r="M28" s="4"/>
    </row>
    <row r="29" spans="1:13" ht="9.75" customHeight="1" outlineLevel="2" x14ac:dyDescent="0.15">
      <c r="A29" s="4"/>
      <c r="B29" s="53" t="s">
        <v>81</v>
      </c>
      <c r="C29" s="53"/>
      <c r="D29" s="53"/>
      <c r="E29" s="53"/>
      <c r="F29" s="53"/>
      <c r="G29" s="12"/>
      <c r="M29" s="12"/>
    </row>
    <row r="30" spans="1:13" ht="9.75" customHeight="1" outlineLevel="2" x14ac:dyDescent="0.15">
      <c r="A30" s="4"/>
      <c r="B30" s="49"/>
      <c r="C30" s="49"/>
      <c r="D30" s="54"/>
      <c r="E30" s="54"/>
      <c r="F30" s="54"/>
      <c r="G30" s="12"/>
      <c r="H30" s="53" t="s">
        <v>101</v>
      </c>
      <c r="I30" s="53"/>
      <c r="J30" s="53"/>
      <c r="K30" s="53"/>
      <c r="L30" s="53"/>
      <c r="M30" s="12"/>
    </row>
    <row r="31" spans="1:13" ht="9.75" customHeight="1" outlineLevel="2" x14ac:dyDescent="0.15">
      <c r="A31" s="4"/>
      <c r="B31" s="50"/>
      <c r="C31" s="55" t="s">
        <v>91</v>
      </c>
      <c r="D31" s="55" t="s">
        <v>2</v>
      </c>
      <c r="E31" s="46">
        <v>0.03</v>
      </c>
      <c r="F31" s="50"/>
      <c r="G31" s="4"/>
      <c r="H31" s="49"/>
      <c r="I31" s="54"/>
      <c r="J31" s="54"/>
      <c r="K31" s="54"/>
      <c r="L31" s="54"/>
      <c r="M31" s="4"/>
    </row>
    <row r="32" spans="1:13" ht="9.75" customHeight="1" outlineLevel="2" x14ac:dyDescent="0.15">
      <c r="A32" s="4"/>
      <c r="B32" s="50"/>
      <c r="C32" s="55" t="s">
        <v>90</v>
      </c>
      <c r="D32" s="55" t="s">
        <v>2</v>
      </c>
      <c r="E32" s="46">
        <v>0.05</v>
      </c>
      <c r="F32" s="49"/>
      <c r="G32" s="4"/>
      <c r="H32" s="52"/>
      <c r="I32" s="121" t="s">
        <v>100</v>
      </c>
      <c r="J32" s="121" t="s">
        <v>92</v>
      </c>
      <c r="K32" s="122">
        <f>MAX(Calculations!I3:BY3)</f>
        <v>2090</v>
      </c>
      <c r="L32" s="49"/>
      <c r="M32" s="4"/>
    </row>
    <row r="33" spans="1:13" ht="9.75" customHeight="1" outlineLevel="2" x14ac:dyDescent="0.15">
      <c r="A33" s="4"/>
      <c r="B33" s="49"/>
      <c r="C33" s="49"/>
      <c r="D33" s="49"/>
      <c r="E33" s="49"/>
      <c r="F33" s="49"/>
      <c r="G33" s="4"/>
      <c r="H33" s="52"/>
      <c r="I33" s="55" t="s">
        <v>102</v>
      </c>
      <c r="J33" s="55" t="s">
        <v>92</v>
      </c>
      <c r="K33" s="120">
        <v>2045</v>
      </c>
      <c r="L33" s="49"/>
      <c r="M33" s="4"/>
    </row>
    <row r="34" spans="1:13" ht="9.75" customHeight="1" outlineLevel="2" x14ac:dyDescent="0.15">
      <c r="A34" s="4"/>
      <c r="G34" s="4"/>
      <c r="H34" s="49"/>
      <c r="I34" s="49"/>
      <c r="J34" s="49"/>
      <c r="K34" s="49"/>
      <c r="L34" s="49"/>
      <c r="M34" s="4"/>
    </row>
    <row r="35" spans="1:13" ht="9.75" customHeight="1" outlineLevel="2" x14ac:dyDescent="0.15">
      <c r="A35" s="4"/>
      <c r="G35" s="13"/>
      <c r="M35" s="13"/>
    </row>
    <row r="36" spans="1:13" ht="9.75" hidden="1" customHeight="1" x14ac:dyDescent="0.15"/>
    <row r="37" spans="1:13" ht="9.75" hidden="1" customHeight="1" x14ac:dyDescent="0.15"/>
    <row r="38" spans="1:13" ht="9.75" hidden="1" customHeight="1" x14ac:dyDescent="0.15"/>
    <row r="39" spans="1:13" ht="9.75" hidden="1" customHeight="1" x14ac:dyDescent="0.15"/>
    <row r="40" spans="1:13" ht="9.75" hidden="1" customHeight="1" x14ac:dyDescent="0.15"/>
    <row r="41" spans="1:13" ht="9.75" hidden="1" customHeight="1" x14ac:dyDescent="0.15"/>
    <row r="42" spans="1:13" ht="9.75" hidden="1" customHeight="1" x14ac:dyDescent="0.15"/>
    <row r="43" spans="1:13" ht="9.75" hidden="1" customHeight="1" x14ac:dyDescent="0.15"/>
    <row r="44" spans="1:13" ht="9.75" hidden="1" customHeight="1" x14ac:dyDescent="0.15"/>
    <row r="45" spans="1:13" ht="9.75" hidden="1" customHeight="1" x14ac:dyDescent="0.15"/>
    <row r="46" spans="1:13" ht="9.75" hidden="1" customHeight="1" x14ac:dyDescent="0.15"/>
    <row r="47" spans="1:13" ht="9.75" hidden="1" customHeight="1" x14ac:dyDescent="0.15"/>
    <row r="48" spans="1:13" ht="9.75" hidden="1" customHeight="1" x14ac:dyDescent="0.15"/>
    <row r="49" ht="9.75" hidden="1" customHeight="1" x14ac:dyDescent="0.15"/>
    <row r="50" ht="9.75" hidden="1" customHeight="1" x14ac:dyDescent="0.15"/>
    <row r="51" ht="9.75" hidden="1" customHeight="1" x14ac:dyDescent="0.15"/>
    <row r="52" ht="9.75" hidden="1" customHeight="1" x14ac:dyDescent="0.15"/>
    <row r="53" ht="9.75" hidden="1" customHeight="1" x14ac:dyDescent="0.15"/>
    <row r="54" ht="9.75" hidden="1" customHeight="1" x14ac:dyDescent="0.15"/>
    <row r="55" ht="9.75" hidden="1" customHeight="1" x14ac:dyDescent="0.15"/>
    <row r="56" ht="9.75" hidden="1" customHeight="1" x14ac:dyDescent="0.15"/>
    <row r="57" ht="9.75" hidden="1" customHeight="1" x14ac:dyDescent="0.15"/>
    <row r="58" ht="9.75" hidden="1" customHeight="1" x14ac:dyDescent="0.15"/>
    <row r="59" ht="9.75" hidden="1" customHeight="1" x14ac:dyDescent="0.15"/>
    <row r="60" ht="9.75" hidden="1" customHeight="1" x14ac:dyDescent="0.15"/>
    <row r="61" ht="9.75" hidden="1" customHeight="1" x14ac:dyDescent="0.15"/>
    <row r="62" ht="9.75" hidden="1" customHeight="1" x14ac:dyDescent="0.15"/>
    <row r="63" ht="9.75" hidden="1" customHeight="1" x14ac:dyDescent="0.15"/>
    <row r="64" ht="9.75" hidden="1" customHeight="1" x14ac:dyDescent="0.15"/>
    <row r="65" ht="9.75" hidden="1" customHeight="1" x14ac:dyDescent="0.15"/>
    <row r="66" ht="9.75" hidden="1" customHeight="1" x14ac:dyDescent="0.15"/>
    <row r="67" ht="9.75" hidden="1" customHeight="1" x14ac:dyDescent="0.15"/>
    <row r="68" ht="9.75" hidden="1" customHeight="1" x14ac:dyDescent="0.15"/>
    <row r="69" ht="9.75" hidden="1" customHeight="1" x14ac:dyDescent="0.15"/>
    <row r="70" ht="9.75" hidden="1" customHeight="1" x14ac:dyDescent="0.15"/>
    <row r="71" ht="9.75" hidden="1" customHeight="1" x14ac:dyDescent="0.15"/>
    <row r="72" ht="9.75" hidden="1" customHeight="1" x14ac:dyDescent="0.15"/>
    <row r="73" ht="9.75" hidden="1" customHeight="1" x14ac:dyDescent="0.15"/>
    <row r="74" ht="9.75" hidden="1" customHeight="1" x14ac:dyDescent="0.15"/>
    <row r="75" ht="9.75" hidden="1" customHeight="1" x14ac:dyDescent="0.15"/>
    <row r="76" ht="9.75" hidden="1" customHeight="1" x14ac:dyDescent="0.15"/>
    <row r="77" ht="9.75" hidden="1" customHeight="1" x14ac:dyDescent="0.15"/>
    <row r="78" ht="9.75" hidden="1" customHeight="1" x14ac:dyDescent="0.15"/>
    <row r="79" ht="9.75" hidden="1" customHeight="1" x14ac:dyDescent="0.15"/>
    <row r="80" ht="9.75" hidden="1" customHeight="1" x14ac:dyDescent="0.15"/>
    <row r="81" ht="9.75" hidden="1" customHeight="1" x14ac:dyDescent="0.15"/>
    <row r="82" ht="9.75" hidden="1" customHeight="1" x14ac:dyDescent="0.15"/>
    <row r="83" ht="9.75" hidden="1" customHeight="1" x14ac:dyDescent="0.15"/>
    <row r="84" ht="9.75" hidden="1" customHeight="1" x14ac:dyDescent="0.15"/>
    <row r="85" ht="9.75" hidden="1" customHeight="1" x14ac:dyDescent="0.15"/>
    <row r="86" ht="9.75" hidden="1" customHeight="1" x14ac:dyDescent="0.15"/>
    <row r="87" ht="9.75" hidden="1" customHeight="1" x14ac:dyDescent="0.15"/>
    <row r="88" ht="9.75" hidden="1" customHeight="1" x14ac:dyDescent="0.15"/>
    <row r="89" ht="9.75" hidden="1" customHeight="1" x14ac:dyDescent="0.15"/>
    <row r="90" ht="9.75" hidden="1" customHeight="1" x14ac:dyDescent="0.15"/>
    <row r="91" ht="9.75" hidden="1" customHeight="1" x14ac:dyDescent="0.15"/>
    <row r="92" ht="9.75" hidden="1" customHeight="1" x14ac:dyDescent="0.15"/>
    <row r="93" ht="9.75" hidden="1" customHeight="1" x14ac:dyDescent="0.15"/>
    <row r="94" ht="9.75" hidden="1" customHeight="1" x14ac:dyDescent="0.15"/>
    <row r="95" ht="9.75" hidden="1" customHeight="1" x14ac:dyDescent="0.15"/>
    <row r="96" ht="9.75" hidden="1" customHeight="1" x14ac:dyDescent="0.15"/>
    <row r="97" ht="9.75" hidden="1" customHeight="1" x14ac:dyDescent="0.15"/>
    <row r="98" ht="9.75" hidden="1" customHeight="1" x14ac:dyDescent="0.15"/>
    <row r="99" ht="9.75" hidden="1" customHeight="1" x14ac:dyDescent="0.15"/>
    <row r="100" ht="9.75" hidden="1" customHeight="1" x14ac:dyDescent="0.15"/>
    <row r="101" ht="9.75" hidden="1" customHeight="1" x14ac:dyDescent="0.15"/>
    <row r="102" ht="9.75" hidden="1" customHeight="1" x14ac:dyDescent="0.15"/>
    <row r="103" ht="9.75" hidden="1" customHeight="1" x14ac:dyDescent="0.15"/>
    <row r="104" ht="9.75" hidden="1" customHeight="1" x14ac:dyDescent="0.15"/>
    <row r="105" ht="9.75" hidden="1" customHeight="1" x14ac:dyDescent="0.15"/>
    <row r="106" ht="9.75" hidden="1" customHeight="1" x14ac:dyDescent="0.15"/>
    <row r="107" ht="9.75" hidden="1" customHeight="1" x14ac:dyDescent="0.15"/>
    <row r="108" ht="9.75" hidden="1" customHeight="1" x14ac:dyDescent="0.15"/>
    <row r="109" ht="9.75" hidden="1" customHeight="1" x14ac:dyDescent="0.15"/>
    <row r="110" ht="9.75" hidden="1" customHeight="1" x14ac:dyDescent="0.15"/>
    <row r="111" ht="9.75" hidden="1" customHeight="1" x14ac:dyDescent="0.15"/>
    <row r="112" ht="9.75" hidden="1" customHeight="1" x14ac:dyDescent="0.15"/>
    <row r="113" ht="9.75" hidden="1" customHeight="1" x14ac:dyDescent="0.15"/>
    <row r="114" ht="9.75" hidden="1" customHeight="1" x14ac:dyDescent="0.15"/>
    <row r="115" ht="9.75" hidden="1" customHeight="1" x14ac:dyDescent="0.15"/>
    <row r="116" ht="9.75" hidden="1" customHeight="1" x14ac:dyDescent="0.15"/>
    <row r="117" ht="9.75" hidden="1" customHeight="1" x14ac:dyDescent="0.15"/>
    <row r="118" ht="9.75" hidden="1" customHeight="1" x14ac:dyDescent="0.15"/>
    <row r="119" ht="9.75" hidden="1" customHeight="1" x14ac:dyDescent="0.15"/>
    <row r="120" ht="9.75" hidden="1" customHeight="1" x14ac:dyDescent="0.15"/>
    <row r="121" ht="9.75" hidden="1" customHeight="1" x14ac:dyDescent="0.15"/>
    <row r="122" ht="9.75" hidden="1" customHeight="1" x14ac:dyDescent="0.15"/>
    <row r="123" ht="9.75" hidden="1" customHeight="1" x14ac:dyDescent="0.15"/>
    <row r="124" ht="9.75" hidden="1" customHeight="1" x14ac:dyDescent="0.15"/>
    <row r="125" ht="9.75" hidden="1" customHeight="1" x14ac:dyDescent="0.15"/>
    <row r="126" ht="9.75" hidden="1" customHeight="1" x14ac:dyDescent="0.15"/>
    <row r="127" ht="9.75" hidden="1" customHeight="1" x14ac:dyDescent="0.15"/>
    <row r="128" ht="9.75" hidden="1" customHeight="1" x14ac:dyDescent="0.15"/>
    <row r="129" ht="9.75" hidden="1" customHeight="1" x14ac:dyDescent="0.15"/>
    <row r="130" ht="9.75" hidden="1" customHeight="1" x14ac:dyDescent="0.15"/>
    <row r="131" ht="9.75" hidden="1" customHeight="1" x14ac:dyDescent="0.15"/>
    <row r="132" ht="9.75" hidden="1" customHeight="1" x14ac:dyDescent="0.15"/>
    <row r="133" ht="9.75" hidden="1" customHeight="1" x14ac:dyDescent="0.15"/>
    <row r="134" ht="9.75" hidden="1" customHeight="1" x14ac:dyDescent="0.15"/>
    <row r="135" ht="9.75" hidden="1" customHeight="1" x14ac:dyDescent="0.15"/>
    <row r="136" ht="9.75" hidden="1" customHeight="1" x14ac:dyDescent="0.15"/>
    <row r="137" ht="9.75" hidden="1" customHeight="1" x14ac:dyDescent="0.15"/>
    <row r="138" ht="9.75" hidden="1" customHeight="1" x14ac:dyDescent="0.15"/>
    <row r="139" ht="9.75" hidden="1" customHeight="1" x14ac:dyDescent="0.15"/>
    <row r="140" ht="9.75" hidden="1" customHeight="1" x14ac:dyDescent="0.15"/>
    <row r="141" ht="9.75" hidden="1" customHeight="1" x14ac:dyDescent="0.15"/>
    <row r="142" ht="9.75" hidden="1" customHeight="1" x14ac:dyDescent="0.15"/>
    <row r="143" ht="9.75" hidden="1" customHeight="1" x14ac:dyDescent="0.15"/>
    <row r="144" ht="9.75" hidden="1" customHeight="1" x14ac:dyDescent="0.15"/>
    <row r="145" ht="9.75" hidden="1" customHeight="1" x14ac:dyDescent="0.15"/>
    <row r="146" ht="9.75" hidden="1" customHeight="1" x14ac:dyDescent="0.15"/>
    <row r="147" ht="9.75" hidden="1" customHeight="1" x14ac:dyDescent="0.15"/>
    <row r="148" ht="9.75" hidden="1" customHeight="1" x14ac:dyDescent="0.15"/>
    <row r="149" ht="9.75" hidden="1" customHeight="1" x14ac:dyDescent="0.15"/>
    <row r="150" ht="9.75" hidden="1" customHeight="1" x14ac:dyDescent="0.15"/>
    <row r="151" ht="9.75" hidden="1" customHeight="1" x14ac:dyDescent="0.15"/>
    <row r="152" ht="9.75" hidden="1" customHeight="1" x14ac:dyDescent="0.15"/>
    <row r="153" ht="9.75" hidden="1" customHeight="1" x14ac:dyDescent="0.15"/>
    <row r="154" ht="9.75" hidden="1" customHeight="1" x14ac:dyDescent="0.15"/>
    <row r="155" ht="9.75" hidden="1" customHeight="1" x14ac:dyDescent="0.15"/>
    <row r="156" ht="9.75" hidden="1" customHeight="1" x14ac:dyDescent="0.15"/>
    <row r="157" ht="9.75" hidden="1" customHeight="1" x14ac:dyDescent="0.15"/>
    <row r="158" ht="9.75" hidden="1" customHeight="1" x14ac:dyDescent="0.15"/>
    <row r="159" ht="9.75" hidden="1" customHeight="1" x14ac:dyDescent="0.15"/>
    <row r="160" ht="9.75" hidden="1" customHeight="1" x14ac:dyDescent="0.15"/>
    <row r="161" ht="9.75" hidden="1" customHeight="1" x14ac:dyDescent="0.15"/>
    <row r="162" ht="9.75" hidden="1" customHeight="1" x14ac:dyDescent="0.15"/>
    <row r="163" ht="9.75" hidden="1" customHeight="1" x14ac:dyDescent="0.15"/>
    <row r="164" ht="9.75" hidden="1" customHeight="1" x14ac:dyDescent="0.15"/>
    <row r="165" ht="9.75" hidden="1" customHeight="1" x14ac:dyDescent="0.15"/>
    <row r="166" ht="9.75" hidden="1" customHeight="1" x14ac:dyDescent="0.15"/>
    <row r="167" ht="9.75" hidden="1" customHeight="1" x14ac:dyDescent="0.15"/>
    <row r="168" ht="9.75" hidden="1" customHeight="1" x14ac:dyDescent="0.15"/>
    <row r="169" ht="9.75" hidden="1" customHeight="1" x14ac:dyDescent="0.15"/>
    <row r="170" ht="9.75" hidden="1" customHeight="1" x14ac:dyDescent="0.15"/>
    <row r="171" ht="9.75" hidden="1" customHeight="1" x14ac:dyDescent="0.15"/>
    <row r="172" ht="9.75" hidden="1" customHeight="1" x14ac:dyDescent="0.15"/>
    <row r="173" ht="9.75" hidden="1" customHeight="1" x14ac:dyDescent="0.15"/>
    <row r="174" ht="9.75" hidden="1" customHeight="1" x14ac:dyDescent="0.15"/>
    <row r="175" ht="9.75" hidden="1" customHeight="1" x14ac:dyDescent="0.15"/>
    <row r="176" ht="9.75" hidden="1" customHeight="1" x14ac:dyDescent="0.15"/>
    <row r="177" ht="9.75" hidden="1" customHeight="1" x14ac:dyDescent="0.15"/>
    <row r="178" ht="9.75" hidden="1" customHeight="1" x14ac:dyDescent="0.15"/>
    <row r="179" ht="9.75" hidden="1" customHeight="1" x14ac:dyDescent="0.15"/>
    <row r="180" ht="9.75" hidden="1" customHeight="1" x14ac:dyDescent="0.15"/>
    <row r="181" ht="9.75" hidden="1" customHeight="1" x14ac:dyDescent="0.15"/>
    <row r="182" ht="9.75" hidden="1" customHeight="1" x14ac:dyDescent="0.15"/>
    <row r="183" ht="9.75" hidden="1" customHeight="1" x14ac:dyDescent="0.15"/>
    <row r="184" ht="9.75" hidden="1" customHeight="1" x14ac:dyDescent="0.15"/>
    <row r="185" ht="9.75" hidden="1" customHeight="1" x14ac:dyDescent="0.15"/>
    <row r="186" ht="9.75" hidden="1" customHeight="1" x14ac:dyDescent="0.15"/>
    <row r="187" ht="9.75" hidden="1" customHeight="1" x14ac:dyDescent="0.15"/>
    <row r="188" ht="9.75" hidden="1" customHeight="1" x14ac:dyDescent="0.15"/>
    <row r="189" ht="9.75" hidden="1" customHeight="1" x14ac:dyDescent="0.15"/>
    <row r="190" ht="9.75" hidden="1" customHeight="1" x14ac:dyDescent="0.15"/>
    <row r="191" ht="9.75" hidden="1" customHeight="1" x14ac:dyDescent="0.15"/>
    <row r="192" ht="9.75" hidden="1" customHeight="1" x14ac:dyDescent="0.15"/>
    <row r="193" ht="9.75" hidden="1" customHeight="1" x14ac:dyDescent="0.15"/>
    <row r="194" ht="9.75" hidden="1" customHeight="1" x14ac:dyDescent="0.15"/>
    <row r="195" ht="9.75" hidden="1" customHeight="1" x14ac:dyDescent="0.15"/>
    <row r="196" ht="9.75" hidden="1" customHeight="1" x14ac:dyDescent="0.15"/>
    <row r="197" ht="9.75" hidden="1" customHeight="1" x14ac:dyDescent="0.15"/>
    <row r="198" ht="9.75" hidden="1" customHeight="1" x14ac:dyDescent="0.15"/>
    <row r="199" ht="9.75" hidden="1" customHeight="1" x14ac:dyDescent="0.15"/>
    <row r="200" ht="9.75" hidden="1" customHeight="1" x14ac:dyDescent="0.15"/>
    <row r="201" ht="9.75" hidden="1" customHeight="1" x14ac:dyDescent="0.15"/>
    <row r="202" ht="9.75" hidden="1" customHeight="1" x14ac:dyDescent="0.15"/>
    <row r="203" ht="9.75" hidden="1" customHeight="1" x14ac:dyDescent="0.15"/>
    <row r="204" ht="9.75" hidden="1" customHeight="1" x14ac:dyDescent="0.15"/>
    <row r="205" ht="9.75" hidden="1" customHeight="1" x14ac:dyDescent="0.15"/>
    <row r="206" ht="9.75" hidden="1" customHeight="1" x14ac:dyDescent="0.15"/>
    <row r="207" ht="9.75" hidden="1" customHeight="1" x14ac:dyDescent="0.15"/>
    <row r="208" ht="9.75" hidden="1" customHeight="1" x14ac:dyDescent="0.15"/>
    <row r="209" ht="9.75" hidden="1" customHeight="1" x14ac:dyDescent="0.15"/>
    <row r="210" ht="9.75" hidden="1" customHeight="1" x14ac:dyDescent="0.15"/>
    <row r="211" ht="9.75" hidden="1" customHeight="1" x14ac:dyDescent="0.15"/>
    <row r="212" ht="9.75" hidden="1" customHeight="1" x14ac:dyDescent="0.15"/>
    <row r="213" ht="9.75" hidden="1" customHeight="1" x14ac:dyDescent="0.15"/>
    <row r="214" ht="9.75" hidden="1" customHeight="1" x14ac:dyDescent="0.15"/>
    <row r="215" ht="9.75" hidden="1" customHeight="1" x14ac:dyDescent="0.15"/>
    <row r="216" ht="9.75" hidden="1" customHeight="1" x14ac:dyDescent="0.15"/>
    <row r="217" ht="9.75" hidden="1" customHeight="1" x14ac:dyDescent="0.15"/>
    <row r="218" ht="9.75" hidden="1" customHeight="1" x14ac:dyDescent="0.15"/>
    <row r="219" ht="9.75" hidden="1" customHeight="1" x14ac:dyDescent="0.15"/>
    <row r="220" ht="9.75" hidden="1" customHeight="1" x14ac:dyDescent="0.15"/>
    <row r="221" ht="9.75" hidden="1" customHeight="1" x14ac:dyDescent="0.15"/>
    <row r="222" ht="9.75" hidden="1" customHeight="1" x14ac:dyDescent="0.15"/>
    <row r="223" ht="9.75" hidden="1" customHeight="1" x14ac:dyDescent="0.15"/>
    <row r="224" ht="9.75" hidden="1" customHeight="1" x14ac:dyDescent="0.15"/>
    <row r="225" ht="9.75" hidden="1" customHeight="1" x14ac:dyDescent="0.15"/>
    <row r="226" ht="9.75" hidden="1" customHeight="1" x14ac:dyDescent="0.15"/>
    <row r="227" ht="9.75" hidden="1" customHeight="1" x14ac:dyDescent="0.15"/>
    <row r="228" ht="9.75" hidden="1" customHeight="1" x14ac:dyDescent="0.15"/>
    <row r="229" ht="9.75" hidden="1" customHeight="1" x14ac:dyDescent="0.15"/>
    <row r="230" ht="9.75" hidden="1" customHeight="1" x14ac:dyDescent="0.15"/>
    <row r="231" ht="9.75" hidden="1" customHeight="1" x14ac:dyDescent="0.15"/>
    <row r="232" ht="9.75" hidden="1" customHeight="1" x14ac:dyDescent="0.15"/>
    <row r="233" ht="9.75" hidden="1" customHeight="1" x14ac:dyDescent="0.15"/>
    <row r="234" ht="9.75" hidden="1" customHeight="1" x14ac:dyDescent="0.15"/>
    <row r="235" ht="9.75" hidden="1" customHeight="1" x14ac:dyDescent="0.15"/>
    <row r="236" ht="9.75" hidden="1" customHeight="1" x14ac:dyDescent="0.15"/>
    <row r="237" ht="9.75" hidden="1" customHeight="1" x14ac:dyDescent="0.15"/>
    <row r="238" ht="9.75" hidden="1" customHeight="1" x14ac:dyDescent="0.15"/>
    <row r="239" ht="9.75" hidden="1" customHeight="1" x14ac:dyDescent="0.15"/>
    <row r="240" ht="9.75" hidden="1" customHeight="1" x14ac:dyDescent="0.15"/>
    <row r="241" ht="9.75" hidden="1" customHeight="1" x14ac:dyDescent="0.15"/>
    <row r="242" ht="9.75" hidden="1" customHeight="1" x14ac:dyDescent="0.15"/>
    <row r="243" ht="9.75" hidden="1" customHeight="1" x14ac:dyDescent="0.15"/>
    <row r="244" ht="9.75" hidden="1" customHeight="1" x14ac:dyDescent="0.15"/>
    <row r="245" ht="9.75" hidden="1" customHeight="1" x14ac:dyDescent="0.15"/>
    <row r="246" ht="9.75" hidden="1" customHeight="1" x14ac:dyDescent="0.15"/>
    <row r="247" ht="9.75" hidden="1" customHeight="1" x14ac:dyDescent="0.15"/>
    <row r="248" ht="9.75" hidden="1" customHeight="1" x14ac:dyDescent="0.15"/>
    <row r="249" ht="9.75" hidden="1" customHeight="1" x14ac:dyDescent="0.15"/>
    <row r="250" ht="9.75" hidden="1" customHeight="1" x14ac:dyDescent="0.15"/>
    <row r="251" ht="9.75" hidden="1" customHeight="1" x14ac:dyDescent="0.15"/>
    <row r="252" ht="9.75" hidden="1" customHeight="1" x14ac:dyDescent="0.15"/>
    <row r="253" ht="9.75" hidden="1" customHeight="1" x14ac:dyDescent="0.15"/>
    <row r="254" ht="9.75" hidden="1" customHeight="1" x14ac:dyDescent="0.15"/>
    <row r="255" ht="9.75" hidden="1" customHeight="1" x14ac:dyDescent="0.15"/>
    <row r="256" ht="9.75" hidden="1" customHeight="1" x14ac:dyDescent="0.15"/>
    <row r="257" ht="9.75" hidden="1" customHeight="1" x14ac:dyDescent="0.15"/>
    <row r="258" ht="9.75" hidden="1" customHeight="1" x14ac:dyDescent="0.15"/>
    <row r="259" ht="9.75" hidden="1" customHeight="1" x14ac:dyDescent="0.15"/>
    <row r="260" ht="9.75" hidden="1" customHeight="1" x14ac:dyDescent="0.15"/>
    <row r="261" ht="9.75" hidden="1" customHeight="1" x14ac:dyDescent="0.15"/>
    <row r="262" ht="9.75" hidden="1" customHeight="1" x14ac:dyDescent="0.15"/>
    <row r="263" ht="9.75" hidden="1" customHeight="1" x14ac:dyDescent="0.15"/>
    <row r="264" ht="9.75" hidden="1" customHeight="1" x14ac:dyDescent="0.15"/>
    <row r="265" ht="9.75" hidden="1" customHeight="1" x14ac:dyDescent="0.15"/>
    <row r="266" ht="9.75" hidden="1" customHeight="1" x14ac:dyDescent="0.15"/>
    <row r="267" ht="9.75" hidden="1" customHeight="1" x14ac:dyDescent="0.15"/>
    <row r="268" ht="9.75" hidden="1" customHeight="1" x14ac:dyDescent="0.15"/>
    <row r="269" ht="9.75" hidden="1" customHeight="1" x14ac:dyDescent="0.15"/>
    <row r="270" ht="9.75" hidden="1" customHeight="1" x14ac:dyDescent="0.15"/>
    <row r="271" ht="9.75" hidden="1" customHeight="1" x14ac:dyDescent="0.15"/>
    <row r="272" ht="9.75" hidden="1" customHeight="1" x14ac:dyDescent="0.15"/>
    <row r="273" ht="9.75" hidden="1" customHeight="1" x14ac:dyDescent="0.15"/>
    <row r="274" ht="9.75" hidden="1" customHeight="1" x14ac:dyDescent="0.15"/>
    <row r="275" ht="9.75" hidden="1" customHeight="1" x14ac:dyDescent="0.15"/>
    <row r="276" ht="9.75" hidden="1" customHeight="1" x14ac:dyDescent="0.15"/>
    <row r="277" ht="9.75" hidden="1" customHeight="1" x14ac:dyDescent="0.15"/>
    <row r="278" ht="9.75" hidden="1" customHeight="1" x14ac:dyDescent="0.15"/>
    <row r="279" ht="9.75" hidden="1" customHeight="1" x14ac:dyDescent="0.15"/>
    <row r="280" ht="9.75" hidden="1" customHeight="1" x14ac:dyDescent="0.15"/>
    <row r="281" ht="9.75" hidden="1" customHeight="1" x14ac:dyDescent="0.15"/>
    <row r="282" ht="9.75" hidden="1" customHeight="1" x14ac:dyDescent="0.15"/>
    <row r="283" ht="9.75" hidden="1" customHeight="1" x14ac:dyDescent="0.15"/>
    <row r="284" ht="9.75" hidden="1" customHeight="1" x14ac:dyDescent="0.15"/>
    <row r="285" ht="9.75" hidden="1" customHeight="1" x14ac:dyDescent="0.15"/>
    <row r="286" ht="9.75" hidden="1" customHeight="1" x14ac:dyDescent="0.15"/>
    <row r="287" ht="9.75" hidden="1" customHeight="1" x14ac:dyDescent="0.15"/>
    <row r="288" ht="9.75" hidden="1" customHeight="1" x14ac:dyDescent="0.15"/>
    <row r="289" ht="9.75" hidden="1" customHeight="1" x14ac:dyDescent="0.15"/>
    <row r="290" ht="9.75" hidden="1" customHeight="1" x14ac:dyDescent="0.15"/>
    <row r="291" ht="9.75" hidden="1" customHeight="1" x14ac:dyDescent="0.15"/>
    <row r="292" ht="9.75" hidden="1" customHeight="1" x14ac:dyDescent="0.15"/>
    <row r="293" ht="9.75" hidden="1" customHeight="1" x14ac:dyDescent="0.15"/>
    <row r="294" ht="9.75" hidden="1" customHeight="1" x14ac:dyDescent="0.15"/>
    <row r="295" ht="9.75" hidden="1" customHeight="1" x14ac:dyDescent="0.15"/>
    <row r="296" ht="9.75" hidden="1" customHeight="1" x14ac:dyDescent="0.15"/>
    <row r="297" ht="9.75" hidden="1" customHeight="1" x14ac:dyDescent="0.15"/>
    <row r="298" ht="9.75" hidden="1" customHeight="1" x14ac:dyDescent="0.15"/>
    <row r="299" ht="9.75" hidden="1" customHeight="1" x14ac:dyDescent="0.15"/>
    <row r="300" ht="9.75" hidden="1" customHeight="1" x14ac:dyDescent="0.15"/>
    <row r="301" ht="9.75" hidden="1" customHeight="1" x14ac:dyDescent="0.15"/>
    <row r="302" ht="9.75" hidden="1" customHeight="1" x14ac:dyDescent="0.15"/>
    <row r="303" ht="9.75" hidden="1" customHeight="1" x14ac:dyDescent="0.15"/>
    <row r="304" ht="9.75" hidden="1" customHeight="1" x14ac:dyDescent="0.15"/>
    <row r="305" ht="9.75" hidden="1" customHeight="1" x14ac:dyDescent="0.15"/>
    <row r="306" ht="9.75" hidden="1" customHeight="1" x14ac:dyDescent="0.15"/>
    <row r="307" ht="9.75" hidden="1" customHeight="1" x14ac:dyDescent="0.15"/>
    <row r="308" ht="9.75" hidden="1" customHeight="1" x14ac:dyDescent="0.15"/>
    <row r="309" ht="9.75" hidden="1" customHeight="1" x14ac:dyDescent="0.15"/>
    <row r="310" ht="9.75" hidden="1" customHeight="1" x14ac:dyDescent="0.15"/>
    <row r="311" ht="9.75" hidden="1" customHeight="1" x14ac:dyDescent="0.15"/>
    <row r="312" ht="9.75" hidden="1" customHeight="1" x14ac:dyDescent="0.15"/>
    <row r="313" ht="9.75" hidden="1" customHeight="1" x14ac:dyDescent="0.15"/>
    <row r="314" ht="9.75" hidden="1" customHeight="1" x14ac:dyDescent="0.15"/>
    <row r="315" ht="9.75" hidden="1" customHeight="1" x14ac:dyDescent="0.15"/>
    <row r="316" ht="9.75" hidden="1" customHeight="1" x14ac:dyDescent="0.15"/>
    <row r="317" ht="9.75" hidden="1" customHeight="1" x14ac:dyDescent="0.15"/>
    <row r="318" ht="9.75" hidden="1" customHeight="1" x14ac:dyDescent="0.15"/>
    <row r="319" ht="9.75" hidden="1" customHeight="1" x14ac:dyDescent="0.15"/>
    <row r="320" ht="9.75" hidden="1" customHeight="1" x14ac:dyDescent="0.15"/>
    <row r="321" ht="9.75" hidden="1" customHeight="1" x14ac:dyDescent="0.15"/>
    <row r="322" ht="9.75" hidden="1" customHeight="1" x14ac:dyDescent="0.15"/>
    <row r="323" ht="9.75" hidden="1" customHeight="1" x14ac:dyDescent="0.15"/>
    <row r="324" ht="9.75" hidden="1" customHeight="1" x14ac:dyDescent="0.15"/>
    <row r="325" ht="9.75" hidden="1" customHeight="1" x14ac:dyDescent="0.15"/>
    <row r="326" ht="9.75" hidden="1" customHeight="1" x14ac:dyDescent="0.15"/>
    <row r="327" ht="9.75" hidden="1" customHeight="1" x14ac:dyDescent="0.15"/>
    <row r="328" ht="9.75" hidden="1" customHeight="1" x14ac:dyDescent="0.15"/>
    <row r="329" ht="9.75" hidden="1" customHeight="1" x14ac:dyDescent="0.15"/>
    <row r="330" ht="9.75" hidden="1" customHeight="1" x14ac:dyDescent="0.15"/>
    <row r="331" ht="9.75" hidden="1" customHeight="1" x14ac:dyDescent="0.15"/>
    <row r="332" ht="9.75" hidden="1" customHeight="1" x14ac:dyDescent="0.15"/>
    <row r="333" ht="9.75" hidden="1" customHeight="1" x14ac:dyDescent="0.15"/>
    <row r="334" ht="9.75" hidden="1" customHeight="1" x14ac:dyDescent="0.15"/>
    <row r="335" ht="9.75" hidden="1" customHeight="1" x14ac:dyDescent="0.15"/>
    <row r="336" ht="9.75" hidden="1" customHeight="1" x14ac:dyDescent="0.15"/>
    <row r="337" ht="9.75" hidden="1" customHeight="1" x14ac:dyDescent="0.15"/>
    <row r="338" ht="9.75" hidden="1" customHeight="1" x14ac:dyDescent="0.15"/>
    <row r="339" ht="9.75" hidden="1" customHeight="1" x14ac:dyDescent="0.15"/>
    <row r="340" ht="9.75" hidden="1" customHeight="1" x14ac:dyDescent="0.15"/>
    <row r="341" ht="9.75" hidden="1" customHeight="1" x14ac:dyDescent="0.15"/>
    <row r="342" ht="9.75" hidden="1" customHeight="1" x14ac:dyDescent="0.15"/>
    <row r="343" ht="9.75" hidden="1" customHeight="1" x14ac:dyDescent="0.15"/>
    <row r="344" ht="9.75" hidden="1" customHeight="1" x14ac:dyDescent="0.15"/>
    <row r="345" ht="9.75" hidden="1" customHeight="1" x14ac:dyDescent="0.15"/>
    <row r="346" ht="9.75" hidden="1" customHeight="1" x14ac:dyDescent="0.15"/>
    <row r="347" ht="9.75" hidden="1" customHeight="1" x14ac:dyDescent="0.15"/>
    <row r="348" ht="9.75" hidden="1" customHeight="1" x14ac:dyDescent="0.15"/>
    <row r="349" ht="9.75" hidden="1" customHeight="1" x14ac:dyDescent="0.15"/>
    <row r="350" ht="9.75" hidden="1" customHeight="1" x14ac:dyDescent="0.15"/>
    <row r="351" ht="9.75" hidden="1" customHeight="1" x14ac:dyDescent="0.15"/>
    <row r="352" ht="9.75" hidden="1" customHeight="1" x14ac:dyDescent="0.15"/>
    <row r="353" ht="9.75" hidden="1" customHeight="1" x14ac:dyDescent="0.15"/>
    <row r="354" ht="9.75" hidden="1" customHeight="1" x14ac:dyDescent="0.15"/>
    <row r="355" ht="9.75" hidden="1" customHeight="1" x14ac:dyDescent="0.15"/>
    <row r="356" ht="9.75" hidden="1" customHeight="1" x14ac:dyDescent="0.15"/>
    <row r="357" ht="9.75" hidden="1" customHeight="1" x14ac:dyDescent="0.15"/>
    <row r="358" ht="9.75" hidden="1" customHeight="1" x14ac:dyDescent="0.15"/>
    <row r="359" ht="9.75" hidden="1" customHeight="1" x14ac:dyDescent="0.15"/>
    <row r="360" ht="9.75" hidden="1" customHeight="1" x14ac:dyDescent="0.15"/>
    <row r="361" ht="9.75" hidden="1" customHeight="1" x14ac:dyDescent="0.15"/>
    <row r="362" ht="9.75" hidden="1" customHeight="1" x14ac:dyDescent="0.15"/>
    <row r="363" ht="9.75" hidden="1" customHeight="1" x14ac:dyDescent="0.15"/>
    <row r="364" ht="9.75" hidden="1" customHeight="1" x14ac:dyDescent="0.15"/>
    <row r="365" ht="9.75" hidden="1" customHeight="1" x14ac:dyDescent="0.15"/>
    <row r="366" ht="9.75" hidden="1" customHeight="1" x14ac:dyDescent="0.15"/>
    <row r="367" ht="9.75" hidden="1" customHeight="1" x14ac:dyDescent="0.15"/>
    <row r="368" ht="9.75" hidden="1" customHeight="1" x14ac:dyDescent="0.15"/>
    <row r="369" ht="9.75" hidden="1" customHeight="1" x14ac:dyDescent="0.15"/>
    <row r="370" ht="9.75" hidden="1" customHeight="1" x14ac:dyDescent="0.15"/>
    <row r="371" ht="9.75" hidden="1" customHeight="1" x14ac:dyDescent="0.15"/>
    <row r="372" ht="9.75" hidden="1" customHeight="1" x14ac:dyDescent="0.15"/>
    <row r="373" ht="9.75" hidden="1" customHeight="1" x14ac:dyDescent="0.15"/>
    <row r="374" ht="9.75" hidden="1" customHeight="1" x14ac:dyDescent="0.15"/>
    <row r="375" ht="9.75" hidden="1" customHeight="1" x14ac:dyDescent="0.15"/>
    <row r="376" ht="9.75" hidden="1" customHeight="1" x14ac:dyDescent="0.15"/>
    <row r="377" ht="9.75" hidden="1" customHeight="1" x14ac:dyDescent="0.15"/>
    <row r="378" ht="9.75" hidden="1" customHeight="1" x14ac:dyDescent="0.15"/>
    <row r="379" ht="9.75" hidden="1" customHeight="1" x14ac:dyDescent="0.15"/>
    <row r="380" ht="9.75" hidden="1" customHeight="1" x14ac:dyDescent="0.15"/>
    <row r="381" ht="9.75" hidden="1" customHeight="1" x14ac:dyDescent="0.15"/>
    <row r="382" ht="9.75" hidden="1" customHeight="1" x14ac:dyDescent="0.15"/>
    <row r="383" ht="9.75" hidden="1" customHeight="1" x14ac:dyDescent="0.15"/>
    <row r="384" ht="9.75" hidden="1" customHeight="1" x14ac:dyDescent="0.15"/>
    <row r="385" ht="9.75" hidden="1" customHeight="1" x14ac:dyDescent="0.15"/>
    <row r="386" ht="9.75" hidden="1" customHeight="1" x14ac:dyDescent="0.15"/>
    <row r="387" ht="9.75" hidden="1" customHeight="1" x14ac:dyDescent="0.15"/>
    <row r="388" ht="9.75" hidden="1" customHeight="1" x14ac:dyDescent="0.15"/>
    <row r="389" ht="9.75" hidden="1" customHeight="1" x14ac:dyDescent="0.15"/>
    <row r="390" ht="9.75" hidden="1" customHeight="1" x14ac:dyDescent="0.15"/>
    <row r="391" ht="9.75" hidden="1" customHeight="1" x14ac:dyDescent="0.15"/>
    <row r="392" ht="9.75" hidden="1" customHeight="1" x14ac:dyDescent="0.15"/>
    <row r="393" ht="9.75" hidden="1" customHeight="1" x14ac:dyDescent="0.15"/>
    <row r="394" ht="9.75" hidden="1" customHeight="1" x14ac:dyDescent="0.15"/>
    <row r="395" ht="9.75" hidden="1" customHeight="1" x14ac:dyDescent="0.15"/>
    <row r="396" ht="9.75" hidden="1" customHeight="1" x14ac:dyDescent="0.15"/>
    <row r="397" ht="9.75" hidden="1" customHeight="1" x14ac:dyDescent="0.15"/>
    <row r="398" ht="9.75" hidden="1" customHeight="1" x14ac:dyDescent="0.15"/>
    <row r="399" ht="9.75" hidden="1" customHeight="1" x14ac:dyDescent="0.15"/>
    <row r="400" ht="9.75" hidden="1" customHeight="1" x14ac:dyDescent="0.15"/>
    <row r="401" ht="9.75" hidden="1" customHeight="1" x14ac:dyDescent="0.15"/>
    <row r="402" ht="9.75" hidden="1" customHeight="1" x14ac:dyDescent="0.15"/>
    <row r="403" ht="9.75" hidden="1" customHeight="1" x14ac:dyDescent="0.15"/>
    <row r="404" ht="9.75" hidden="1" customHeight="1" x14ac:dyDescent="0.15"/>
    <row r="405" ht="9.75" hidden="1" customHeight="1" x14ac:dyDescent="0.15"/>
    <row r="406" ht="9.75" hidden="1" customHeight="1" x14ac:dyDescent="0.15"/>
    <row r="407" ht="9.75" hidden="1" customHeight="1" x14ac:dyDescent="0.15"/>
    <row r="408" ht="9.75" hidden="1" customHeight="1" x14ac:dyDescent="0.15"/>
    <row r="409" ht="9.75" hidden="1" customHeight="1" x14ac:dyDescent="0.15"/>
    <row r="410" ht="9.75" hidden="1" customHeight="1" x14ac:dyDescent="0.15"/>
    <row r="411" ht="9.75" hidden="1" customHeight="1" x14ac:dyDescent="0.15"/>
    <row r="412" ht="9.75" hidden="1" customHeight="1" x14ac:dyDescent="0.15"/>
    <row r="413" ht="9.75" hidden="1" customHeight="1" x14ac:dyDescent="0.15"/>
    <row r="414" ht="9.75" hidden="1" customHeight="1" x14ac:dyDescent="0.15"/>
    <row r="415" ht="9.75" hidden="1" customHeight="1" x14ac:dyDescent="0.15"/>
    <row r="416" ht="9.75" hidden="1" customHeight="1" x14ac:dyDescent="0.15"/>
    <row r="417" ht="9.75" hidden="1" customHeight="1" x14ac:dyDescent="0.15"/>
    <row r="418" ht="9.75" hidden="1" customHeight="1" x14ac:dyDescent="0.15"/>
    <row r="419" ht="9.75" hidden="1" customHeight="1" x14ac:dyDescent="0.15"/>
    <row r="420" ht="9.75" hidden="1" customHeight="1" x14ac:dyDescent="0.15"/>
    <row r="421" ht="9.75" hidden="1" customHeight="1" x14ac:dyDescent="0.15"/>
    <row r="422" ht="9.75" hidden="1" customHeight="1" x14ac:dyDescent="0.15"/>
    <row r="423" ht="9.75" hidden="1" customHeight="1" x14ac:dyDescent="0.15"/>
    <row r="424" ht="9.75" hidden="1" customHeight="1" x14ac:dyDescent="0.15"/>
    <row r="425" ht="9.75" hidden="1" customHeight="1" x14ac:dyDescent="0.15"/>
    <row r="426" ht="9.75" hidden="1" customHeight="1" x14ac:dyDescent="0.15"/>
    <row r="427" ht="9.75" hidden="1" customHeight="1" x14ac:dyDescent="0.15"/>
    <row r="428" ht="9.75" hidden="1" customHeight="1" x14ac:dyDescent="0.15"/>
    <row r="429" ht="9.75" hidden="1" customHeight="1" x14ac:dyDescent="0.15"/>
    <row r="430" ht="9.75" hidden="1" customHeight="1" x14ac:dyDescent="0.15"/>
    <row r="431" ht="9.75" hidden="1" customHeight="1" x14ac:dyDescent="0.15"/>
    <row r="432" ht="9.75" hidden="1" customHeight="1" x14ac:dyDescent="0.15"/>
    <row r="433" ht="9.75" hidden="1" customHeight="1" x14ac:dyDescent="0.15"/>
    <row r="434" ht="9.75" hidden="1" customHeight="1" x14ac:dyDescent="0.15"/>
    <row r="435" ht="9.75" hidden="1" customHeight="1" x14ac:dyDescent="0.15"/>
    <row r="436" ht="9.75" hidden="1" customHeight="1" x14ac:dyDescent="0.15"/>
    <row r="437" ht="9.75" hidden="1" customHeight="1" x14ac:dyDescent="0.15"/>
    <row r="438" ht="9.75" hidden="1" customHeight="1" x14ac:dyDescent="0.15"/>
    <row r="439" ht="9.75" hidden="1" customHeight="1" x14ac:dyDescent="0.15"/>
    <row r="440" ht="9.75" hidden="1" customHeight="1" x14ac:dyDescent="0.15"/>
    <row r="441" ht="9.75" hidden="1" customHeight="1" x14ac:dyDescent="0.15"/>
    <row r="442" ht="9.75" hidden="1" customHeight="1" x14ac:dyDescent="0.15"/>
    <row r="443" ht="9.75" hidden="1" customHeight="1" x14ac:dyDescent="0.15"/>
    <row r="444" ht="9.75" hidden="1" customHeight="1" x14ac:dyDescent="0.15"/>
    <row r="445" ht="9.75" hidden="1" customHeight="1" x14ac:dyDescent="0.15"/>
    <row r="446" ht="9.75" hidden="1" customHeight="1" x14ac:dyDescent="0.15"/>
    <row r="447" ht="9.75" hidden="1" customHeight="1" x14ac:dyDescent="0.15"/>
    <row r="448" ht="9.75" hidden="1" customHeight="1" x14ac:dyDescent="0.15"/>
    <row r="449" ht="9.75" hidden="1" customHeight="1" x14ac:dyDescent="0.15"/>
    <row r="450" ht="9.75" hidden="1" customHeight="1" x14ac:dyDescent="0.15"/>
    <row r="451" ht="9.75" hidden="1" customHeight="1" x14ac:dyDescent="0.15"/>
    <row r="452" ht="9.75" hidden="1" customHeight="1" x14ac:dyDescent="0.15"/>
    <row r="453" ht="9.75" hidden="1" customHeight="1" x14ac:dyDescent="0.15"/>
    <row r="454" ht="9.75" hidden="1" customHeight="1" x14ac:dyDescent="0.15"/>
    <row r="455" ht="9.75" hidden="1" customHeight="1" x14ac:dyDescent="0.15"/>
    <row r="456" ht="9.75" hidden="1" customHeight="1" x14ac:dyDescent="0.15"/>
    <row r="457" ht="9.75" hidden="1" customHeight="1" x14ac:dyDescent="0.15"/>
    <row r="458" ht="9.75" hidden="1" customHeight="1" x14ac:dyDescent="0.15"/>
    <row r="459" ht="9.75" hidden="1" customHeight="1" x14ac:dyDescent="0.15"/>
    <row r="460" ht="9.75" hidden="1" customHeight="1" x14ac:dyDescent="0.15"/>
    <row r="461" ht="9.75" hidden="1" customHeight="1" x14ac:dyDescent="0.15"/>
    <row r="462" ht="9.75" hidden="1" customHeight="1" x14ac:dyDescent="0.15"/>
    <row r="463" ht="9.75" hidden="1" customHeight="1" x14ac:dyDescent="0.15"/>
    <row r="464" ht="9.75" hidden="1" customHeight="1" x14ac:dyDescent="0.15"/>
    <row r="465" ht="9.75" hidden="1" customHeight="1" x14ac:dyDescent="0.15"/>
    <row r="466" ht="9.75" hidden="1" customHeight="1" x14ac:dyDescent="0.15"/>
    <row r="467" ht="9.75" hidden="1" customHeight="1" x14ac:dyDescent="0.15"/>
    <row r="468" ht="9.75" hidden="1" customHeight="1" x14ac:dyDescent="0.15"/>
    <row r="469" ht="9.75" hidden="1" customHeight="1" x14ac:dyDescent="0.15"/>
    <row r="470" ht="9.75" hidden="1" customHeight="1" x14ac:dyDescent="0.15"/>
    <row r="471" ht="9.75" hidden="1" customHeight="1" x14ac:dyDescent="0.15"/>
    <row r="472" ht="9.75" hidden="1" customHeight="1" x14ac:dyDescent="0.15"/>
    <row r="473" ht="9.75" hidden="1" customHeight="1" x14ac:dyDescent="0.15"/>
    <row r="474" ht="9.75" hidden="1" customHeight="1" x14ac:dyDescent="0.15"/>
    <row r="475" ht="9.75" hidden="1" customHeight="1" x14ac:dyDescent="0.15"/>
    <row r="476" ht="9.75" hidden="1" customHeight="1" x14ac:dyDescent="0.15"/>
    <row r="477" ht="9.75" hidden="1" customHeight="1" x14ac:dyDescent="0.15"/>
    <row r="478" ht="9.75" hidden="1" customHeight="1" x14ac:dyDescent="0.15"/>
    <row r="479" ht="9.75" hidden="1" customHeight="1" x14ac:dyDescent="0.15"/>
    <row r="480" ht="9.75" hidden="1" customHeight="1" x14ac:dyDescent="0.15"/>
    <row r="481" ht="9.75" hidden="1" customHeight="1" x14ac:dyDescent="0.15"/>
    <row r="482" ht="9.75" hidden="1" customHeight="1" x14ac:dyDescent="0.15"/>
    <row r="483" ht="9.75" hidden="1" customHeight="1" x14ac:dyDescent="0.15"/>
    <row r="484" ht="9.75" hidden="1" customHeight="1" x14ac:dyDescent="0.15"/>
    <row r="485" ht="9.75" hidden="1" customHeight="1" x14ac:dyDescent="0.15"/>
    <row r="486" ht="9.75" hidden="1" customHeight="1" x14ac:dyDescent="0.15"/>
    <row r="487" ht="9.75" hidden="1" customHeight="1" x14ac:dyDescent="0.15"/>
    <row r="488" ht="9.75" hidden="1" customHeight="1" x14ac:dyDescent="0.15"/>
    <row r="489" ht="9.75" hidden="1" customHeight="1" x14ac:dyDescent="0.15"/>
    <row r="490" ht="9.75" hidden="1" customHeight="1" x14ac:dyDescent="0.15"/>
    <row r="491" ht="9.75" hidden="1" customHeight="1" x14ac:dyDescent="0.15"/>
    <row r="492" ht="9.75" hidden="1" customHeight="1" x14ac:dyDescent="0.15"/>
    <row r="493" ht="9.75" hidden="1" customHeight="1" x14ac:dyDescent="0.15"/>
    <row r="494" ht="9.75" hidden="1" customHeight="1" x14ac:dyDescent="0.15"/>
    <row r="495" ht="9.75" hidden="1" customHeight="1" x14ac:dyDescent="0.15"/>
    <row r="496" ht="9.75" hidden="1" customHeight="1" x14ac:dyDescent="0.15"/>
    <row r="497" ht="9.75" hidden="1" customHeight="1" x14ac:dyDescent="0.15"/>
    <row r="498" ht="9.75" hidden="1" customHeight="1" x14ac:dyDescent="0.15"/>
    <row r="499" ht="9.75" hidden="1" customHeight="1" x14ac:dyDescent="0.15"/>
    <row r="500" ht="9.75" hidden="1" customHeight="1" x14ac:dyDescent="0.15"/>
    <row r="501" ht="9.75" hidden="1" customHeight="1" x14ac:dyDescent="0.15"/>
    <row r="502" ht="9.75" hidden="1" customHeight="1" x14ac:dyDescent="0.15"/>
    <row r="503" ht="9.75" hidden="1" customHeight="1" x14ac:dyDescent="0.15"/>
    <row r="504" ht="9.75" hidden="1" customHeight="1" x14ac:dyDescent="0.15"/>
    <row r="505" ht="9.75" hidden="1" customHeight="1" x14ac:dyDescent="0.15"/>
    <row r="506" ht="9.75" hidden="1" customHeight="1" x14ac:dyDescent="0.15"/>
    <row r="507" ht="9.75" hidden="1" customHeight="1" x14ac:dyDescent="0.15"/>
    <row r="508" ht="9.75" hidden="1" customHeight="1" x14ac:dyDescent="0.15"/>
    <row r="509" ht="9.75" hidden="1" customHeight="1" x14ac:dyDescent="0.15"/>
    <row r="510" ht="9.75" hidden="1" customHeight="1" x14ac:dyDescent="0.15"/>
    <row r="511" ht="9.75" hidden="1" customHeight="1" x14ac:dyDescent="0.15"/>
    <row r="512" ht="9.75" hidden="1" customHeight="1" x14ac:dyDescent="0.15"/>
    <row r="513" ht="9.75" hidden="1" customHeight="1" x14ac:dyDescent="0.15"/>
    <row r="514" ht="9.75" hidden="1" customHeight="1" x14ac:dyDescent="0.15"/>
    <row r="515" ht="9.75" hidden="1" customHeight="1" x14ac:dyDescent="0.15"/>
    <row r="516" ht="9.75" hidden="1" customHeight="1" x14ac:dyDescent="0.15"/>
    <row r="517" ht="9.75" hidden="1" customHeight="1" x14ac:dyDescent="0.15"/>
    <row r="518" ht="9.75" hidden="1" customHeight="1" x14ac:dyDescent="0.15"/>
    <row r="519" ht="9.75" hidden="1" customHeight="1" x14ac:dyDescent="0.15"/>
    <row r="520" ht="9.75" hidden="1" customHeight="1" x14ac:dyDescent="0.15"/>
    <row r="521" ht="9.75" hidden="1" customHeight="1" x14ac:dyDescent="0.15"/>
    <row r="522" ht="9.75" hidden="1" customHeight="1" x14ac:dyDescent="0.15"/>
    <row r="523" ht="9.75" hidden="1" customHeight="1" x14ac:dyDescent="0.15"/>
    <row r="524" ht="9.75" hidden="1" customHeight="1" x14ac:dyDescent="0.15"/>
    <row r="525" ht="9.75" hidden="1" customHeight="1" x14ac:dyDescent="0.15"/>
    <row r="526" ht="9.75" hidden="1" customHeight="1" x14ac:dyDescent="0.15"/>
    <row r="527" ht="9.75" hidden="1" customHeight="1" x14ac:dyDescent="0.15"/>
    <row r="528" ht="9.75" hidden="1" customHeight="1" x14ac:dyDescent="0.15"/>
    <row r="529" ht="9.75" hidden="1" customHeight="1" x14ac:dyDescent="0.15"/>
    <row r="530" ht="9.75" hidden="1" customHeight="1" x14ac:dyDescent="0.15"/>
    <row r="531" ht="9.75" hidden="1" customHeight="1" x14ac:dyDescent="0.15"/>
    <row r="532" ht="9.75" hidden="1" customHeight="1" x14ac:dyDescent="0.15"/>
    <row r="533" ht="9.75" hidden="1" customHeight="1" x14ac:dyDescent="0.15"/>
    <row r="534" ht="9.75" hidden="1" customHeight="1" x14ac:dyDescent="0.15"/>
    <row r="535" ht="9.75" hidden="1" customHeight="1" x14ac:dyDescent="0.15"/>
    <row r="536" ht="9.75" hidden="1" customHeight="1" x14ac:dyDescent="0.15"/>
    <row r="537" ht="9.75" hidden="1" customHeight="1" x14ac:dyDescent="0.15"/>
    <row r="538" ht="9.75" hidden="1" customHeight="1" x14ac:dyDescent="0.15"/>
    <row r="539" ht="9.75" hidden="1" customHeight="1" x14ac:dyDescent="0.15"/>
    <row r="540" ht="9.75" hidden="1" customHeight="1" x14ac:dyDescent="0.15"/>
    <row r="541" ht="9.75" hidden="1" customHeight="1" x14ac:dyDescent="0.15"/>
    <row r="542" ht="9.75" hidden="1" customHeight="1" x14ac:dyDescent="0.15"/>
    <row r="543" ht="9.75" hidden="1" customHeight="1" x14ac:dyDescent="0.15"/>
    <row r="544" ht="9.75" hidden="1" customHeight="1" x14ac:dyDescent="0.15"/>
    <row r="545" ht="9.75" hidden="1" customHeight="1" x14ac:dyDescent="0.15"/>
    <row r="546" ht="9.75" hidden="1" customHeight="1" x14ac:dyDescent="0.15"/>
    <row r="547" ht="9.75" hidden="1" customHeight="1" x14ac:dyDescent="0.15"/>
    <row r="548" ht="9.75" hidden="1" customHeight="1" x14ac:dyDescent="0.15"/>
    <row r="549" ht="9.75" hidden="1" customHeight="1" x14ac:dyDescent="0.15"/>
    <row r="550" ht="9.75" hidden="1" customHeight="1" x14ac:dyDescent="0.15"/>
    <row r="551" ht="9.75" hidden="1" customHeight="1" x14ac:dyDescent="0.15"/>
    <row r="552" ht="9.75" hidden="1" customHeight="1" x14ac:dyDescent="0.15"/>
    <row r="553" ht="9.75" hidden="1" customHeight="1" x14ac:dyDescent="0.15"/>
    <row r="554" ht="9.75" hidden="1" customHeight="1" x14ac:dyDescent="0.15"/>
    <row r="555" ht="9.75" hidden="1" customHeight="1" x14ac:dyDescent="0.15"/>
    <row r="556" ht="9.75" hidden="1" customHeight="1" x14ac:dyDescent="0.15"/>
    <row r="557" ht="9.75" hidden="1" customHeight="1" x14ac:dyDescent="0.15"/>
    <row r="558" ht="9.75" hidden="1" customHeight="1" x14ac:dyDescent="0.15"/>
    <row r="559" ht="9.75" hidden="1" customHeight="1" x14ac:dyDescent="0.15"/>
    <row r="560" ht="9.75" hidden="1" customHeight="1" x14ac:dyDescent="0.15"/>
    <row r="561" ht="9.75" hidden="1" customHeight="1" x14ac:dyDescent="0.15"/>
    <row r="562" ht="9.75" hidden="1" customHeight="1" x14ac:dyDescent="0.15"/>
    <row r="563" ht="9.75" hidden="1" customHeight="1" x14ac:dyDescent="0.15"/>
    <row r="564" ht="9.75" hidden="1" customHeight="1" x14ac:dyDescent="0.15"/>
    <row r="565" ht="9.75" hidden="1" customHeight="1" x14ac:dyDescent="0.15"/>
    <row r="566" ht="9.75" hidden="1" customHeight="1" x14ac:dyDescent="0.15"/>
    <row r="567" ht="9.75" hidden="1" customHeight="1" x14ac:dyDescent="0.15"/>
    <row r="568" ht="9.75" hidden="1" customHeight="1" x14ac:dyDescent="0.15"/>
    <row r="569" ht="9.75" hidden="1" customHeight="1" x14ac:dyDescent="0.15"/>
    <row r="570" ht="9.75" hidden="1" customHeight="1" x14ac:dyDescent="0.15"/>
    <row r="571" ht="9.75" hidden="1" customHeight="1" x14ac:dyDescent="0.15"/>
    <row r="572" ht="9.75" hidden="1" customHeight="1" x14ac:dyDescent="0.15"/>
    <row r="573" ht="9.75" hidden="1" customHeight="1" x14ac:dyDescent="0.15"/>
    <row r="574" ht="9.75" hidden="1" customHeight="1" x14ac:dyDescent="0.15"/>
    <row r="575" ht="9.75" hidden="1" customHeight="1" x14ac:dyDescent="0.15"/>
    <row r="576" ht="9.75" hidden="1" customHeight="1" x14ac:dyDescent="0.15"/>
    <row r="577" ht="9.75" hidden="1" customHeight="1" x14ac:dyDescent="0.15"/>
    <row r="578" ht="9.75" hidden="1" customHeight="1" x14ac:dyDescent="0.15"/>
    <row r="579" ht="9.75" hidden="1" customHeight="1" x14ac:dyDescent="0.15"/>
    <row r="580" ht="9.75" hidden="1" customHeight="1" x14ac:dyDescent="0.15"/>
    <row r="581" ht="9.75" hidden="1" customHeight="1" x14ac:dyDescent="0.15"/>
    <row r="582" ht="9.75" hidden="1" customHeight="1" x14ac:dyDescent="0.15"/>
    <row r="583" ht="9.75" hidden="1" customHeight="1" x14ac:dyDescent="0.15"/>
    <row r="584" ht="9.75" hidden="1" customHeight="1" x14ac:dyDescent="0.15"/>
    <row r="585" ht="9.75" hidden="1" customHeight="1" x14ac:dyDescent="0.15"/>
    <row r="586" ht="9.75" hidden="1" customHeight="1" x14ac:dyDescent="0.15"/>
    <row r="587" ht="9.75" hidden="1" customHeight="1" x14ac:dyDescent="0.15"/>
    <row r="588" ht="9.75" hidden="1" customHeight="1" x14ac:dyDescent="0.15"/>
    <row r="589" ht="9.75" hidden="1" customHeight="1" x14ac:dyDescent="0.15"/>
    <row r="590" ht="9.75" hidden="1" customHeight="1" x14ac:dyDescent="0.15"/>
    <row r="591" ht="9.75" hidden="1" customHeight="1" x14ac:dyDescent="0.15"/>
    <row r="592" ht="9.75" hidden="1" customHeight="1" x14ac:dyDescent="0.15"/>
    <row r="593" ht="9.75" hidden="1" customHeight="1" x14ac:dyDescent="0.15"/>
    <row r="594" ht="9.75" hidden="1" customHeight="1" x14ac:dyDescent="0.15"/>
    <row r="595" ht="9.75" hidden="1" customHeight="1" x14ac:dyDescent="0.15"/>
    <row r="596" ht="9.75" hidden="1" customHeight="1" x14ac:dyDescent="0.15"/>
    <row r="597" ht="9.75" hidden="1" customHeight="1" x14ac:dyDescent="0.15"/>
    <row r="598" ht="9.75" hidden="1" customHeight="1" x14ac:dyDescent="0.15"/>
    <row r="599" ht="9.75" hidden="1" customHeight="1" x14ac:dyDescent="0.15"/>
    <row r="600" ht="9.75" hidden="1" customHeight="1" x14ac:dyDescent="0.15"/>
    <row r="601" ht="9.75" hidden="1" customHeight="1" x14ac:dyDescent="0.15"/>
    <row r="602" ht="9.75" hidden="1" customHeight="1" x14ac:dyDescent="0.15"/>
    <row r="603" ht="9.75" hidden="1" customHeight="1" x14ac:dyDescent="0.15"/>
    <row r="604" ht="9.75" hidden="1" customHeight="1" x14ac:dyDescent="0.15"/>
    <row r="605" ht="9.75" hidden="1" customHeight="1" x14ac:dyDescent="0.15"/>
    <row r="606" ht="9.75" hidden="1" customHeight="1" x14ac:dyDescent="0.15"/>
    <row r="607" ht="9.75" hidden="1" customHeight="1" x14ac:dyDescent="0.15"/>
    <row r="608" ht="9.75" hidden="1" customHeight="1" x14ac:dyDescent="0.15"/>
    <row r="609" ht="9.75" hidden="1" customHeight="1" x14ac:dyDescent="0.15"/>
    <row r="610" ht="9.75" hidden="1" customHeight="1" x14ac:dyDescent="0.15"/>
    <row r="611" ht="9.75" hidden="1" customHeight="1" x14ac:dyDescent="0.15"/>
    <row r="612" ht="9.75" hidden="1" customHeight="1" x14ac:dyDescent="0.15"/>
    <row r="613" ht="9.75" hidden="1" customHeight="1" x14ac:dyDescent="0.15"/>
    <row r="614" ht="9.75" hidden="1" customHeight="1" x14ac:dyDescent="0.15"/>
    <row r="615" ht="9.75" hidden="1" customHeight="1" x14ac:dyDescent="0.15"/>
    <row r="616" ht="9.75" hidden="1" customHeight="1" x14ac:dyDescent="0.15"/>
    <row r="617" ht="9.75" hidden="1" customHeight="1" x14ac:dyDescent="0.15"/>
    <row r="618" ht="9.75" hidden="1" customHeight="1" x14ac:dyDescent="0.15"/>
    <row r="619" ht="9.75" hidden="1" customHeight="1" x14ac:dyDescent="0.15"/>
    <row r="620" ht="9.75" hidden="1" customHeight="1" x14ac:dyDescent="0.15"/>
    <row r="621" ht="9.75" hidden="1" customHeight="1" x14ac:dyDescent="0.15"/>
    <row r="622" ht="9.75" hidden="1" customHeight="1" x14ac:dyDescent="0.15"/>
    <row r="623" ht="9.75" hidden="1" customHeight="1" x14ac:dyDescent="0.15"/>
    <row r="624" ht="9.75" hidden="1" customHeight="1" x14ac:dyDescent="0.15"/>
    <row r="625" ht="9.75" hidden="1" customHeight="1" x14ac:dyDescent="0.15"/>
    <row r="626" ht="9.75" hidden="1" customHeight="1" x14ac:dyDescent="0.15"/>
    <row r="627" ht="9.75" hidden="1" customHeight="1" x14ac:dyDescent="0.15"/>
    <row r="628" ht="9.75" hidden="1" customHeight="1" x14ac:dyDescent="0.15"/>
    <row r="629" ht="9.75" hidden="1" customHeight="1" x14ac:dyDescent="0.15"/>
    <row r="630" ht="9.75" hidden="1" customHeight="1" x14ac:dyDescent="0.15"/>
    <row r="631" ht="9.75" hidden="1" customHeight="1" x14ac:dyDescent="0.15"/>
    <row r="632" ht="9.75" hidden="1" customHeight="1" x14ac:dyDescent="0.15"/>
    <row r="633" ht="9.75" hidden="1" customHeight="1" x14ac:dyDescent="0.15"/>
    <row r="634" ht="9.75" hidden="1" customHeight="1" x14ac:dyDescent="0.15"/>
    <row r="635" ht="9.75" hidden="1" customHeight="1" x14ac:dyDescent="0.15"/>
    <row r="636" ht="9.75" hidden="1" customHeight="1" x14ac:dyDescent="0.15"/>
    <row r="637" ht="9.75" hidden="1" customHeight="1" x14ac:dyDescent="0.15"/>
    <row r="638" ht="9.75" hidden="1" customHeight="1" x14ac:dyDescent="0.15"/>
    <row r="639" ht="9.75" hidden="1" customHeight="1" x14ac:dyDescent="0.15"/>
    <row r="640" ht="9.75" hidden="1" customHeight="1" x14ac:dyDescent="0.15"/>
    <row r="641" ht="9.75" hidden="1" customHeight="1" x14ac:dyDescent="0.15"/>
    <row r="642" ht="9.75" hidden="1" customHeight="1" x14ac:dyDescent="0.15"/>
    <row r="643" ht="9.75" hidden="1" customHeight="1" x14ac:dyDescent="0.15"/>
    <row r="644" ht="9.75" hidden="1" customHeight="1" x14ac:dyDescent="0.15"/>
    <row r="645" ht="9.75" hidden="1" customHeight="1" x14ac:dyDescent="0.15"/>
    <row r="646" ht="9.75" hidden="1" customHeight="1" x14ac:dyDescent="0.15"/>
    <row r="647" ht="9.75" hidden="1" customHeight="1" x14ac:dyDescent="0.15"/>
    <row r="648" ht="9.75" hidden="1" customHeight="1" x14ac:dyDescent="0.15"/>
    <row r="649" ht="9.75" hidden="1" customHeight="1" x14ac:dyDescent="0.15"/>
    <row r="650" ht="9.75" hidden="1" customHeight="1" x14ac:dyDescent="0.15"/>
    <row r="651" ht="9.75" hidden="1" customHeight="1" x14ac:dyDescent="0.15"/>
    <row r="652" ht="9.75" hidden="1" customHeight="1" x14ac:dyDescent="0.15"/>
    <row r="653" ht="9.75" hidden="1" customHeight="1" x14ac:dyDescent="0.15"/>
    <row r="654" ht="9.75" hidden="1" customHeight="1" x14ac:dyDescent="0.15"/>
    <row r="655" ht="9.75" hidden="1" customHeight="1" x14ac:dyDescent="0.15"/>
    <row r="656" ht="9.75" hidden="1" customHeight="1" x14ac:dyDescent="0.15"/>
    <row r="657" ht="9.75" hidden="1" customHeight="1" x14ac:dyDescent="0.15"/>
    <row r="658" ht="9.75" hidden="1" customHeight="1" x14ac:dyDescent="0.15"/>
    <row r="659" ht="9.75" hidden="1" customHeight="1" x14ac:dyDescent="0.15"/>
    <row r="660" ht="9.75" hidden="1" customHeight="1" x14ac:dyDescent="0.15"/>
    <row r="661" ht="9.75" hidden="1" customHeight="1" x14ac:dyDescent="0.15"/>
    <row r="662" ht="9.75" hidden="1" customHeight="1" x14ac:dyDescent="0.15"/>
    <row r="663" ht="9.75" hidden="1" customHeight="1" x14ac:dyDescent="0.15"/>
    <row r="664" ht="9.75" hidden="1" customHeight="1" x14ac:dyDescent="0.15"/>
    <row r="665" ht="9.75" hidden="1" customHeight="1" x14ac:dyDescent="0.15"/>
    <row r="666" ht="9.75" hidden="1" customHeight="1" x14ac:dyDescent="0.15"/>
    <row r="667" ht="9.75" hidden="1" customHeight="1" x14ac:dyDescent="0.15"/>
    <row r="668" ht="9.75" hidden="1" customHeight="1" x14ac:dyDescent="0.15"/>
    <row r="669" ht="9.75" hidden="1" customHeight="1" x14ac:dyDescent="0.15"/>
    <row r="670" ht="9.75" hidden="1" customHeight="1" x14ac:dyDescent="0.15"/>
    <row r="671" ht="9.75" hidden="1" customHeight="1" x14ac:dyDescent="0.15"/>
    <row r="672" ht="9.75" hidden="1" customHeight="1" x14ac:dyDescent="0.15"/>
    <row r="673" ht="9.75" hidden="1" customHeight="1" x14ac:dyDescent="0.15"/>
    <row r="674" ht="9.75" hidden="1" customHeight="1" x14ac:dyDescent="0.15"/>
    <row r="675" ht="9.75" hidden="1" customHeight="1" x14ac:dyDescent="0.15"/>
    <row r="676" ht="9.75" hidden="1" customHeight="1" x14ac:dyDescent="0.15"/>
    <row r="677" ht="9.75" hidden="1" customHeight="1" x14ac:dyDescent="0.15"/>
    <row r="678" ht="9.75" hidden="1" customHeight="1" x14ac:dyDescent="0.15"/>
    <row r="679" ht="9.75" hidden="1" customHeight="1" x14ac:dyDescent="0.15"/>
    <row r="680" ht="9.75" hidden="1" customHeight="1" x14ac:dyDescent="0.15"/>
    <row r="681" ht="9.75" hidden="1" customHeight="1" x14ac:dyDescent="0.15"/>
    <row r="682" ht="9.75" hidden="1" customHeight="1" x14ac:dyDescent="0.15"/>
    <row r="683" ht="9.75" hidden="1" customHeight="1" x14ac:dyDescent="0.15"/>
    <row r="684" ht="9.75" hidden="1" customHeight="1" x14ac:dyDescent="0.15"/>
    <row r="685" ht="9.75" hidden="1" customHeight="1" x14ac:dyDescent="0.15"/>
    <row r="686" ht="9.75" hidden="1" customHeight="1" x14ac:dyDescent="0.15"/>
    <row r="687" ht="9.75" hidden="1" customHeight="1" x14ac:dyDescent="0.15"/>
    <row r="688" ht="9.75" hidden="1" customHeight="1" x14ac:dyDescent="0.15"/>
    <row r="689" ht="9.75" hidden="1" customHeight="1" x14ac:dyDescent="0.15"/>
    <row r="690" ht="9.75" hidden="1" customHeight="1" x14ac:dyDescent="0.15"/>
    <row r="691" ht="9.75" hidden="1" customHeight="1" x14ac:dyDescent="0.15"/>
    <row r="692" ht="9.75" hidden="1" customHeight="1" x14ac:dyDescent="0.15"/>
    <row r="693" ht="9.75" hidden="1" customHeight="1" x14ac:dyDescent="0.15"/>
    <row r="694" ht="9.75" hidden="1" customHeight="1" x14ac:dyDescent="0.15"/>
    <row r="695" ht="9.75" hidden="1" customHeight="1" x14ac:dyDescent="0.15"/>
    <row r="696" ht="9.75" hidden="1" customHeight="1" x14ac:dyDescent="0.15"/>
    <row r="697" ht="9.75" hidden="1" customHeight="1" x14ac:dyDescent="0.15"/>
    <row r="698" ht="9.75" hidden="1" customHeight="1" x14ac:dyDescent="0.15"/>
    <row r="699" ht="9.75" hidden="1" customHeight="1" x14ac:dyDescent="0.15"/>
    <row r="700" ht="9.75" hidden="1" customHeight="1" x14ac:dyDescent="0.15"/>
    <row r="701" ht="9.75" hidden="1" customHeight="1" x14ac:dyDescent="0.15"/>
    <row r="702" ht="9.75" hidden="1" customHeight="1" x14ac:dyDescent="0.15"/>
    <row r="703" ht="9.75" hidden="1" customHeight="1" x14ac:dyDescent="0.15"/>
    <row r="704" ht="9.75" hidden="1" customHeight="1" x14ac:dyDescent="0.15"/>
    <row r="705" ht="9.75" hidden="1" customHeight="1" x14ac:dyDescent="0.15"/>
    <row r="706" ht="9.75" hidden="1" customHeight="1" x14ac:dyDescent="0.15"/>
    <row r="707" ht="9.75" hidden="1" customHeight="1" x14ac:dyDescent="0.15"/>
    <row r="708" ht="9.75" hidden="1" customHeight="1" x14ac:dyDescent="0.15"/>
    <row r="709" ht="9.75" hidden="1" customHeight="1" x14ac:dyDescent="0.15"/>
    <row r="710" ht="9.75" hidden="1" customHeight="1" x14ac:dyDescent="0.15"/>
    <row r="711" ht="9.75" hidden="1" customHeight="1" x14ac:dyDescent="0.15"/>
    <row r="712" ht="9.75" hidden="1" customHeight="1" x14ac:dyDescent="0.15"/>
    <row r="713" ht="9.75" hidden="1" customHeight="1" x14ac:dyDescent="0.15"/>
    <row r="714" ht="9.75" hidden="1" customHeight="1" x14ac:dyDescent="0.15"/>
    <row r="715" ht="9.75" hidden="1" customHeight="1" x14ac:dyDescent="0.15"/>
    <row r="716" ht="9.75" hidden="1" customHeight="1" x14ac:dyDescent="0.15"/>
    <row r="717" ht="9.75" hidden="1" customHeight="1" x14ac:dyDescent="0.15"/>
    <row r="718" ht="9.75" hidden="1" customHeight="1" x14ac:dyDescent="0.15"/>
    <row r="719" ht="9.75" hidden="1" customHeight="1" x14ac:dyDescent="0.15"/>
    <row r="720" ht="9.75" hidden="1" customHeight="1" x14ac:dyDescent="0.15"/>
    <row r="721" ht="9.75" hidden="1" customHeight="1" x14ac:dyDescent="0.15"/>
    <row r="722" ht="9.75" hidden="1" customHeight="1" x14ac:dyDescent="0.15"/>
    <row r="723" ht="9.75" hidden="1" customHeight="1" x14ac:dyDescent="0.15"/>
    <row r="724" ht="9.75" hidden="1" customHeight="1" x14ac:dyDescent="0.15"/>
    <row r="725" ht="9.75" hidden="1" customHeight="1" x14ac:dyDescent="0.15"/>
    <row r="726" ht="9.75" hidden="1" customHeight="1" x14ac:dyDescent="0.15"/>
    <row r="727" ht="9.75" hidden="1" customHeight="1" x14ac:dyDescent="0.15"/>
    <row r="728" ht="9.75" hidden="1" customHeight="1" x14ac:dyDescent="0.15"/>
    <row r="729" ht="9.75" hidden="1" customHeight="1" x14ac:dyDescent="0.15"/>
    <row r="730" ht="9.75" hidden="1" customHeight="1" x14ac:dyDescent="0.15"/>
    <row r="731" ht="9.75" hidden="1" customHeight="1" x14ac:dyDescent="0.15"/>
    <row r="732" ht="9.75" hidden="1" customHeight="1" x14ac:dyDescent="0.15"/>
    <row r="733" ht="9.75" hidden="1" customHeight="1" x14ac:dyDescent="0.15"/>
    <row r="734" ht="9.75" hidden="1" customHeight="1" x14ac:dyDescent="0.15"/>
    <row r="735" ht="9.75" hidden="1" customHeight="1" x14ac:dyDescent="0.15"/>
    <row r="736" ht="9.75" hidden="1" customHeight="1" x14ac:dyDescent="0.15"/>
    <row r="737" ht="9.75" hidden="1" customHeight="1" x14ac:dyDescent="0.15"/>
    <row r="738" ht="9.75" hidden="1" customHeight="1" x14ac:dyDescent="0.15"/>
    <row r="739" ht="9.75" hidden="1" customHeight="1" x14ac:dyDescent="0.15"/>
    <row r="740" ht="9.75" hidden="1" customHeight="1" x14ac:dyDescent="0.15"/>
    <row r="741" ht="9.75" hidden="1" customHeight="1" x14ac:dyDescent="0.15"/>
    <row r="742" ht="9.75" hidden="1" customHeight="1" x14ac:dyDescent="0.15"/>
    <row r="743" ht="9.75" hidden="1" customHeight="1" x14ac:dyDescent="0.15"/>
    <row r="744" ht="9.75" hidden="1" customHeight="1" x14ac:dyDescent="0.15"/>
    <row r="745" ht="9.75" hidden="1" customHeight="1" x14ac:dyDescent="0.15"/>
    <row r="746" ht="9.75" hidden="1" customHeight="1" x14ac:dyDescent="0.15"/>
    <row r="747" ht="9.75" hidden="1" customHeight="1" x14ac:dyDescent="0.15"/>
    <row r="748" ht="9.75" hidden="1" customHeight="1" x14ac:dyDescent="0.15"/>
    <row r="749" ht="9.75" hidden="1" customHeight="1" x14ac:dyDescent="0.15"/>
    <row r="750" ht="9.75" hidden="1" customHeight="1" x14ac:dyDescent="0.15"/>
    <row r="751" ht="9.75" hidden="1" customHeight="1" x14ac:dyDescent="0.15"/>
    <row r="752" ht="9.75" hidden="1" customHeight="1" x14ac:dyDescent="0.15"/>
    <row r="753" ht="9.75" hidden="1" customHeight="1" x14ac:dyDescent="0.15"/>
    <row r="754" ht="9.75" hidden="1" customHeight="1" x14ac:dyDescent="0.15"/>
    <row r="755" ht="9.75" hidden="1" customHeight="1" x14ac:dyDescent="0.15"/>
    <row r="756" ht="9.75" hidden="1" customHeight="1" x14ac:dyDescent="0.15"/>
    <row r="757" ht="9.75" hidden="1" customHeight="1" x14ac:dyDescent="0.15"/>
    <row r="758" ht="9.75" hidden="1" customHeight="1" x14ac:dyDescent="0.15"/>
    <row r="759" ht="9.75" hidden="1" customHeight="1" x14ac:dyDescent="0.15"/>
    <row r="760" ht="9.75" hidden="1" customHeight="1" x14ac:dyDescent="0.15"/>
    <row r="761" ht="9.75" hidden="1" customHeight="1" x14ac:dyDescent="0.15"/>
    <row r="762" ht="9.75" hidden="1" customHeight="1" x14ac:dyDescent="0.15"/>
    <row r="763" ht="9.75" hidden="1" customHeight="1" x14ac:dyDescent="0.15"/>
    <row r="764" ht="9.75" hidden="1" customHeight="1" x14ac:dyDescent="0.15"/>
    <row r="765" ht="9.75" hidden="1" customHeight="1" x14ac:dyDescent="0.15"/>
    <row r="766" ht="9.75" hidden="1" customHeight="1" x14ac:dyDescent="0.15"/>
    <row r="767" ht="9.75" hidden="1" customHeight="1" x14ac:dyDescent="0.15"/>
    <row r="768" ht="9.75" hidden="1" customHeight="1" x14ac:dyDescent="0.15"/>
    <row r="769" ht="9.75" hidden="1" customHeight="1" x14ac:dyDescent="0.15"/>
    <row r="770" ht="9.75" hidden="1" customHeight="1" x14ac:dyDescent="0.15"/>
    <row r="771" ht="9.75" hidden="1" customHeight="1" x14ac:dyDescent="0.15"/>
    <row r="772" ht="9.75" hidden="1" customHeight="1" x14ac:dyDescent="0.15"/>
    <row r="773" ht="9.75" hidden="1" customHeight="1" x14ac:dyDescent="0.15"/>
    <row r="774" ht="9.75" hidden="1" customHeight="1" x14ac:dyDescent="0.15"/>
    <row r="775" ht="9.75" hidden="1" customHeight="1" x14ac:dyDescent="0.15"/>
    <row r="776" ht="9.75" hidden="1" customHeight="1" x14ac:dyDescent="0.15"/>
    <row r="777" ht="9.75" hidden="1" customHeight="1" x14ac:dyDescent="0.15"/>
    <row r="778" ht="9.75" hidden="1" customHeight="1" x14ac:dyDescent="0.15"/>
    <row r="779" ht="9.75" hidden="1" customHeight="1" x14ac:dyDescent="0.15"/>
    <row r="780" ht="9.75" hidden="1" customHeight="1" x14ac:dyDescent="0.15"/>
    <row r="781" ht="9.75" hidden="1" customHeight="1" x14ac:dyDescent="0.15"/>
    <row r="782" ht="9.75" hidden="1" customHeight="1" x14ac:dyDescent="0.15"/>
    <row r="783" ht="9.75" hidden="1" customHeight="1" x14ac:dyDescent="0.15"/>
    <row r="784" ht="9.75" hidden="1" customHeight="1" x14ac:dyDescent="0.15"/>
    <row r="785" ht="9.75" hidden="1" customHeight="1" x14ac:dyDescent="0.15"/>
    <row r="786" ht="9.75" hidden="1" customHeight="1" x14ac:dyDescent="0.15"/>
    <row r="787" ht="9.75" hidden="1" customHeight="1" x14ac:dyDescent="0.15"/>
    <row r="788" ht="9.75" hidden="1" customHeight="1" x14ac:dyDescent="0.15"/>
    <row r="789" ht="9.75" hidden="1" customHeight="1" x14ac:dyDescent="0.15"/>
    <row r="790" ht="9.75" hidden="1" customHeight="1" x14ac:dyDescent="0.15"/>
    <row r="791" ht="9.75" hidden="1" customHeight="1" x14ac:dyDescent="0.15"/>
    <row r="792" ht="9.75" hidden="1" customHeight="1" x14ac:dyDescent="0.15"/>
    <row r="793" ht="9.75" hidden="1" customHeight="1" x14ac:dyDescent="0.15"/>
    <row r="794" ht="9.75" hidden="1" customHeight="1" x14ac:dyDescent="0.15"/>
    <row r="795" ht="9.75" hidden="1" customHeight="1" x14ac:dyDescent="0.15"/>
    <row r="796" ht="9.75" hidden="1" customHeight="1" x14ac:dyDescent="0.15"/>
    <row r="797" ht="9.75" hidden="1" customHeight="1" x14ac:dyDescent="0.15"/>
    <row r="798" ht="9.75" hidden="1" customHeight="1" x14ac:dyDescent="0.15"/>
    <row r="799" ht="9.75" hidden="1" customHeight="1" x14ac:dyDescent="0.15"/>
    <row r="800" ht="9.75" hidden="1" customHeight="1" x14ac:dyDescent="0.15"/>
    <row r="801" ht="9.75" hidden="1" customHeight="1" x14ac:dyDescent="0.15"/>
    <row r="802" ht="9.75" hidden="1" customHeight="1" x14ac:dyDescent="0.15"/>
    <row r="803" ht="9.75" hidden="1" customHeight="1" x14ac:dyDescent="0.15"/>
    <row r="804" ht="9.75" hidden="1" customHeight="1" x14ac:dyDescent="0.15"/>
    <row r="805" ht="9.75" hidden="1" customHeight="1" x14ac:dyDescent="0.15"/>
    <row r="806" ht="9.75" hidden="1" customHeight="1" x14ac:dyDescent="0.15"/>
    <row r="807" ht="9.75" hidden="1" customHeight="1" x14ac:dyDescent="0.15"/>
    <row r="808" ht="9.75" hidden="1" customHeight="1" x14ac:dyDescent="0.15"/>
    <row r="809" ht="9.75" hidden="1" customHeight="1" x14ac:dyDescent="0.15"/>
    <row r="810" ht="9.75" hidden="1" customHeight="1" x14ac:dyDescent="0.15"/>
    <row r="811" ht="9.75" hidden="1" customHeight="1" x14ac:dyDescent="0.15"/>
    <row r="812" ht="9.75" hidden="1" customHeight="1" x14ac:dyDescent="0.15"/>
    <row r="813" ht="9.75" hidden="1" customHeight="1" x14ac:dyDescent="0.15"/>
    <row r="814" ht="9.75" hidden="1" customHeight="1" x14ac:dyDescent="0.15"/>
    <row r="815" ht="9.75" hidden="1" customHeight="1" x14ac:dyDescent="0.15"/>
    <row r="816" ht="9.75" hidden="1" customHeight="1" x14ac:dyDescent="0.15"/>
    <row r="817" ht="9.75" hidden="1" customHeight="1" x14ac:dyDescent="0.15"/>
    <row r="818" ht="9.75" hidden="1" customHeight="1" x14ac:dyDescent="0.15"/>
    <row r="819" ht="9.75" hidden="1" customHeight="1" x14ac:dyDescent="0.15"/>
    <row r="820" ht="9.75" hidden="1" customHeight="1" x14ac:dyDescent="0.15"/>
    <row r="821" ht="9.75" hidden="1" customHeight="1" x14ac:dyDescent="0.15"/>
    <row r="822" ht="9.75" hidden="1" customHeight="1" x14ac:dyDescent="0.15"/>
    <row r="823" ht="9.75" hidden="1" customHeight="1" x14ac:dyDescent="0.15"/>
    <row r="824" ht="9.75" hidden="1" customHeight="1" x14ac:dyDescent="0.15"/>
    <row r="825" ht="9.75" hidden="1" customHeight="1" x14ac:dyDescent="0.15"/>
    <row r="826" ht="9.75" hidden="1" customHeight="1" x14ac:dyDescent="0.15"/>
    <row r="827" ht="9.75" hidden="1" customHeight="1" x14ac:dyDescent="0.15"/>
    <row r="828" ht="9.75" hidden="1" customHeight="1" x14ac:dyDescent="0.15"/>
    <row r="829" ht="9.75" hidden="1" customHeight="1" x14ac:dyDescent="0.15"/>
    <row r="830" ht="9.75" hidden="1" customHeight="1" x14ac:dyDescent="0.15"/>
    <row r="831" ht="9.75" hidden="1" customHeight="1" x14ac:dyDescent="0.15"/>
    <row r="832" ht="9.75" hidden="1" customHeight="1" x14ac:dyDescent="0.15"/>
    <row r="833" ht="9.75" hidden="1" customHeight="1" x14ac:dyDescent="0.15"/>
    <row r="834" ht="9.75" hidden="1" customHeight="1" x14ac:dyDescent="0.15"/>
    <row r="835" ht="9.75" hidden="1" customHeight="1" x14ac:dyDescent="0.15"/>
    <row r="836" ht="9.75" hidden="1" customHeight="1" x14ac:dyDescent="0.15"/>
    <row r="837" ht="9.75" hidden="1" customHeight="1" x14ac:dyDescent="0.15"/>
    <row r="838" ht="9.75" hidden="1" customHeight="1" x14ac:dyDescent="0.15"/>
    <row r="839" ht="9.75" hidden="1" customHeight="1" x14ac:dyDescent="0.15"/>
    <row r="840" ht="9.75" hidden="1" customHeight="1" x14ac:dyDescent="0.15"/>
    <row r="841" ht="9.75" hidden="1" customHeight="1" x14ac:dyDescent="0.15"/>
    <row r="842" ht="9.75" hidden="1" customHeight="1" x14ac:dyDescent="0.15"/>
    <row r="843" ht="9.75" hidden="1" customHeight="1" x14ac:dyDescent="0.15"/>
    <row r="844" ht="9.75" hidden="1" customHeight="1" x14ac:dyDescent="0.15"/>
    <row r="845" ht="9.75" hidden="1" customHeight="1" x14ac:dyDescent="0.15"/>
    <row r="846" ht="9.75" hidden="1" customHeight="1" x14ac:dyDescent="0.15"/>
    <row r="847" ht="9.75" hidden="1" customHeight="1" x14ac:dyDescent="0.15"/>
    <row r="848" ht="9.75" hidden="1" customHeight="1" x14ac:dyDescent="0.15"/>
    <row r="849" ht="9.75" hidden="1" customHeight="1" x14ac:dyDescent="0.15"/>
    <row r="850" ht="9.75" hidden="1" customHeight="1" x14ac:dyDescent="0.15"/>
    <row r="851" ht="9.75" hidden="1" customHeight="1" x14ac:dyDescent="0.15"/>
    <row r="852" ht="9.75" hidden="1" customHeight="1" x14ac:dyDescent="0.15"/>
    <row r="853" ht="9.75" hidden="1" customHeight="1" x14ac:dyDescent="0.15"/>
    <row r="854" ht="9.75" hidden="1" customHeight="1" x14ac:dyDescent="0.15"/>
    <row r="855" ht="9.75" hidden="1" customHeight="1" x14ac:dyDescent="0.15"/>
    <row r="856" ht="9.75" hidden="1" customHeight="1" x14ac:dyDescent="0.15"/>
    <row r="857" ht="9.75" hidden="1" customHeight="1" x14ac:dyDescent="0.15"/>
    <row r="858" ht="9.75" hidden="1" customHeight="1" x14ac:dyDescent="0.15"/>
    <row r="859" ht="9.75" hidden="1" customHeight="1" x14ac:dyDescent="0.15"/>
    <row r="860" ht="9.75" hidden="1" customHeight="1" x14ac:dyDescent="0.15"/>
    <row r="861" ht="9.75" hidden="1" customHeight="1" x14ac:dyDescent="0.15"/>
    <row r="862" ht="9.75" hidden="1" customHeight="1" x14ac:dyDescent="0.15"/>
    <row r="863" ht="9.75" hidden="1" customHeight="1" x14ac:dyDescent="0.15"/>
    <row r="864" ht="9.75" hidden="1" customHeight="1" x14ac:dyDescent="0.15"/>
    <row r="865" ht="9.75" hidden="1" customHeight="1" x14ac:dyDescent="0.15"/>
    <row r="866" ht="9.75" hidden="1" customHeight="1" x14ac:dyDescent="0.15"/>
    <row r="867" ht="9.75" hidden="1" customHeight="1" x14ac:dyDescent="0.15"/>
    <row r="868" ht="9.75" hidden="1" customHeight="1" x14ac:dyDescent="0.15"/>
    <row r="869" ht="9.75" hidden="1" customHeight="1" x14ac:dyDescent="0.15"/>
    <row r="870" ht="9.75" hidden="1" customHeight="1" x14ac:dyDescent="0.15"/>
    <row r="871" ht="9.75" hidden="1" customHeight="1" x14ac:dyDescent="0.15"/>
    <row r="872" ht="9.75" hidden="1" customHeight="1" x14ac:dyDescent="0.15"/>
    <row r="873" ht="9.75" hidden="1" customHeight="1" x14ac:dyDescent="0.15"/>
    <row r="874" ht="9.75" hidden="1" customHeight="1" x14ac:dyDescent="0.15"/>
    <row r="875" ht="9.75" hidden="1" customHeight="1" x14ac:dyDescent="0.15"/>
    <row r="876" ht="9.75" hidden="1" customHeight="1" x14ac:dyDescent="0.15"/>
    <row r="877" ht="9.75" hidden="1" customHeight="1" x14ac:dyDescent="0.15"/>
    <row r="878" ht="9.75" hidden="1" customHeight="1" x14ac:dyDescent="0.15"/>
    <row r="879" ht="9.75" hidden="1" customHeight="1" x14ac:dyDescent="0.15"/>
    <row r="880" ht="9.75" hidden="1" customHeight="1" x14ac:dyDescent="0.15"/>
    <row r="881" ht="9.75" hidden="1" customHeight="1" x14ac:dyDescent="0.15"/>
    <row r="882" ht="9.75" hidden="1" customHeight="1" x14ac:dyDescent="0.15"/>
    <row r="883" ht="9.75" hidden="1" customHeight="1" x14ac:dyDescent="0.15"/>
    <row r="884" ht="9.75" hidden="1" customHeight="1" x14ac:dyDescent="0.15"/>
    <row r="885" ht="9.75" hidden="1" customHeight="1" x14ac:dyDescent="0.15"/>
    <row r="886" ht="9.75" hidden="1" customHeight="1" x14ac:dyDescent="0.15"/>
    <row r="887" ht="9.75" hidden="1" customHeight="1" x14ac:dyDescent="0.15"/>
    <row r="888" ht="9.75" hidden="1" customHeight="1" x14ac:dyDescent="0.15"/>
    <row r="889" ht="9.75" hidden="1" customHeight="1" x14ac:dyDescent="0.15"/>
    <row r="890" ht="0" hidden="1" customHeight="1" x14ac:dyDescent="0.15"/>
  </sheetData>
  <conditionalFormatting sqref="E21">
    <cfRule type="expression" dxfId="46" priority="55">
      <formula>#REF!=#REF!</formula>
    </cfRule>
  </conditionalFormatting>
  <conditionalFormatting sqref="K16">
    <cfRule type="expression" dxfId="45" priority="94">
      <formula>#REF!=#REF!</formula>
    </cfRule>
  </conditionalFormatting>
  <conditionalFormatting sqref="K17:K18">
    <cfRule type="expression" dxfId="44" priority="95">
      <formula>#REF!=#REF!</formula>
    </cfRule>
  </conditionalFormatting>
  <conditionalFormatting sqref="E10 E13 K18 E19:E21">
    <cfRule type="expression" dxfId="43" priority="13">
      <formula>#REF!=#REF!</formula>
    </cfRule>
  </conditionalFormatting>
  <conditionalFormatting sqref="E24">
    <cfRule type="expression" dxfId="42" priority="15">
      <formula>#REF!=#REF!</formula>
    </cfRule>
  </conditionalFormatting>
  <conditionalFormatting sqref="K13">
    <cfRule type="expression" dxfId="41" priority="17">
      <formula>#REF!=#REF!</formula>
    </cfRule>
  </conditionalFormatting>
  <conditionalFormatting sqref="E31">
    <cfRule type="expression" dxfId="40" priority="18">
      <formula>#REF!=#REF!</formula>
    </cfRule>
  </conditionalFormatting>
  <conditionalFormatting sqref="E26">
    <cfRule type="expression" dxfId="39" priority="20">
      <formula>#REF!=#REF!</formula>
    </cfRule>
  </conditionalFormatting>
  <conditionalFormatting sqref="E11:E12">
    <cfRule type="expression" dxfId="38" priority="21">
      <formula>#REF!=#REF!</formula>
    </cfRule>
  </conditionalFormatting>
  <conditionalFormatting sqref="E32">
    <cfRule type="expression" dxfId="37" priority="22">
      <formula>#REF!=#REF!</formula>
    </cfRule>
  </conditionalFormatting>
  <conditionalFormatting sqref="E23">
    <cfRule type="expression" dxfId="36" priority="10">
      <formula>#REF!=#REF!</formula>
    </cfRule>
  </conditionalFormatting>
  <conditionalFormatting sqref="E25">
    <cfRule type="expression" dxfId="35" priority="9">
      <formula>#REF!=#REF!</formula>
    </cfRule>
  </conditionalFormatting>
  <conditionalFormatting sqref="K26">
    <cfRule type="expression" dxfId="34" priority="8">
      <formula>#REF!=#REF!</formula>
    </cfRule>
  </conditionalFormatting>
  <conditionalFormatting sqref="K27">
    <cfRule type="expression" dxfId="33" priority="7">
      <formula>#REF!=#REF!</formula>
    </cfRule>
  </conditionalFormatting>
  <conditionalFormatting sqref="K8">
    <cfRule type="expression" dxfId="32" priority="6">
      <formula>#REF!=#REF!</formula>
    </cfRule>
  </conditionalFormatting>
  <conditionalFormatting sqref="K9">
    <cfRule type="expression" dxfId="31" priority="4">
      <formula>#REF!=#REF!</formula>
    </cfRule>
  </conditionalFormatting>
  <conditionalFormatting sqref="K25">
    <cfRule type="expression" dxfId="30" priority="3">
      <formula>#REF!=#REF!</formula>
    </cfRule>
  </conditionalFormatting>
  <conditionalFormatting sqref="K20">
    <cfRule type="expression" dxfId="29" priority="1">
      <formula>#REF!=#REF!</formula>
    </cfRule>
  </conditionalFormatting>
  <dataValidations xWindow="720" yWindow="617" count="3">
    <dataValidation type="list" allowBlank="1" showInputMessage="1" showErrorMessage="1" sqref="K26" xr:uid="{B97B6E68-DFB3-4489-A85C-616989AC9D78}">
      <formula1>"yes,no"</formula1>
    </dataValidation>
    <dataValidation type="list" allowBlank="1" showInputMessage="1" showErrorMessage="1" sqref="E7" xr:uid="{910AD7D8-9411-4815-A40C-10A26E292B0A}">
      <formula1>"USD,EUR,GBP,CHF,RMB,JPY,INR,CAD"</formula1>
    </dataValidation>
    <dataValidation type="whole" allowBlank="1" showErrorMessage="1" errorTitle="Year not valid" error="Please respect the minimum and maximum year of sell down." promptTitle="Info" sqref="K33" xr:uid="{BA9635C1-AEB2-46C6-AFED-B82C1410F02A}">
      <formula1>YEAR(E8)+1</formula1>
      <formula2>K32</formula2>
    </dataValidation>
  </dataValidations>
  <pageMargins left="0.70866141732283472" right="0.70866141732283472" top="0.74803149606299213" bottom="0.74803149606299213" header="0" footer="0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BJ931"/>
  <sheetViews>
    <sheetView showGridLines="0" topLeftCell="A14" workbookViewId="0">
      <selection activeCell="I14" sqref="I14"/>
    </sheetView>
  </sheetViews>
  <sheetFormatPr defaultColWidth="0" defaultRowHeight="15" customHeight="1" zeroHeight="1" x14ac:dyDescent="0.15"/>
  <cols>
    <col min="1" max="1" width="3.7109375" customWidth="1"/>
    <col min="2" max="2" width="1.7109375" customWidth="1"/>
    <col min="3" max="3" width="32.42578125" customWidth="1"/>
    <col min="4" max="4" width="10.7109375" customWidth="1"/>
    <col min="5" max="5" width="1.7109375" customWidth="1"/>
    <col min="6" max="6" width="3.7109375" customWidth="1"/>
    <col min="7" max="7" width="1.7109375" customWidth="1"/>
    <col min="8" max="8" width="39.5703125" bestFit="1" customWidth="1"/>
    <col min="9" max="9" width="10.7109375" customWidth="1"/>
    <col min="10" max="10" width="1.7109375" customWidth="1"/>
    <col min="11" max="11" width="3.7109375" customWidth="1"/>
    <col min="12" max="12" width="1.7109375" customWidth="1"/>
    <col min="13" max="13" width="37" customWidth="1"/>
    <col min="14" max="14" width="10.7109375" customWidth="1"/>
    <col min="15" max="15" width="1.7109375" customWidth="1"/>
    <col min="16" max="16" width="3.7109375" customWidth="1"/>
    <col min="17" max="61" width="11.140625" hidden="1" customWidth="1"/>
    <col min="62" max="62" width="3.5703125" hidden="1" customWidth="1"/>
    <col min="63" max="16384" width="14.42578125" hidden="1"/>
  </cols>
  <sheetData>
    <row r="1" spans="1:15" ht="9.75" customHeight="1" x14ac:dyDescent="0.15">
      <c r="A1" s="4"/>
      <c r="B1" s="4"/>
      <c r="C1" s="4"/>
    </row>
    <row r="2" spans="1:15" ht="9.75" customHeight="1" x14ac:dyDescent="0.15">
      <c r="B2" s="53" t="str">
        <f>"Property Acquisition - Uses &amp; Sources ("&amp;currency&amp;")"</f>
        <v>Property Acquisition - Uses &amp; Sources (EUR)</v>
      </c>
      <c r="C2" s="53"/>
      <c r="D2" s="53"/>
      <c r="E2" s="53"/>
      <c r="G2" s="53" t="s">
        <v>114</v>
      </c>
      <c r="H2" s="53"/>
      <c r="I2" s="53"/>
      <c r="J2" s="53"/>
      <c r="L2" s="53" t="s">
        <v>123</v>
      </c>
      <c r="M2" s="53"/>
      <c r="N2" s="53"/>
      <c r="O2" s="53"/>
    </row>
    <row r="3" spans="1:15" ht="9.75" customHeight="1" x14ac:dyDescent="0.15">
      <c r="A3" s="4"/>
      <c r="B3" s="50"/>
      <c r="C3" s="50"/>
      <c r="D3" s="49"/>
      <c r="E3" s="49"/>
      <c r="G3" s="50"/>
      <c r="H3" s="50"/>
      <c r="I3" s="75"/>
      <c r="J3" s="49"/>
      <c r="L3" s="50"/>
      <c r="M3" s="50"/>
      <c r="N3" s="49"/>
      <c r="O3" s="49"/>
    </row>
    <row r="4" spans="1:15" ht="9.75" customHeight="1" x14ac:dyDescent="0.15">
      <c r="A4" s="4"/>
      <c r="B4" s="49"/>
      <c r="C4" s="73" t="s">
        <v>12</v>
      </c>
      <c r="D4" s="74">
        <f>SUM(D5:D7)</f>
        <v>222400</v>
      </c>
      <c r="E4" s="49"/>
      <c r="G4" s="49"/>
      <c r="H4" s="73" t="s">
        <v>95</v>
      </c>
      <c r="I4" s="79">
        <f>Calculations!F65</f>
        <v>7.4107530713081363E-2</v>
      </c>
      <c r="J4" s="49"/>
      <c r="L4" s="49"/>
      <c r="M4" s="50" t="str">
        <f>"Mortgage amount ("&amp;currency&amp;")"</f>
        <v>Mortgage amount (EUR)</v>
      </c>
      <c r="N4" s="78">
        <f>Inputs!K9</f>
        <v>182400</v>
      </c>
      <c r="O4" s="49"/>
    </row>
    <row r="5" spans="1:15" ht="9.75" customHeight="1" x14ac:dyDescent="0.15">
      <c r="A5" s="4"/>
      <c r="B5" s="50"/>
      <c r="C5" s="50" t="str">
        <f>Calculations!D45&amp;" (purchase in "&amp;YEAR(Inputs!E8)&amp;")"</f>
        <v>Property price (purchase in 2023)</v>
      </c>
      <c r="D5" s="75">
        <f>Calculations!F45</f>
        <v>205000</v>
      </c>
      <c r="E5" s="49"/>
      <c r="G5" s="50"/>
      <c r="H5" s="73" t="str">
        <f>"Net present value of property ("&amp;currency&amp;")"</f>
        <v>Net present value of property (EUR)</v>
      </c>
      <c r="I5" s="124">
        <f>Calculations!F70</f>
        <v>106198.69319746143</v>
      </c>
      <c r="J5" s="49"/>
      <c r="L5" s="50"/>
      <c r="M5" s="50" t="s">
        <v>46</v>
      </c>
      <c r="N5" s="118" t="str">
        <f>Inputs!K13&amp;" years"</f>
        <v>20 years</v>
      </c>
      <c r="O5" s="49"/>
    </row>
    <row r="6" spans="1:15" ht="9.75" customHeight="1" x14ac:dyDescent="0.15">
      <c r="A6" s="4"/>
      <c r="B6" s="50"/>
      <c r="C6" s="50" t="str">
        <f>Calculations!D46</f>
        <v>Contract signing fees</v>
      </c>
      <c r="D6" s="75">
        <f>Calculations!F46</f>
        <v>1000</v>
      </c>
      <c r="E6" s="49"/>
      <c r="G6" s="50"/>
      <c r="H6" s="50"/>
      <c r="I6" s="75"/>
      <c r="J6" s="49"/>
      <c r="L6" s="50"/>
      <c r="M6" s="50" t="s">
        <v>124</v>
      </c>
      <c r="N6" s="77">
        <f>Inputs!K18</f>
        <v>4.9999999999999996E-2</v>
      </c>
      <c r="O6" s="49"/>
    </row>
    <row r="7" spans="1:15" ht="9.75" customHeight="1" x14ac:dyDescent="0.15">
      <c r="A7" s="4"/>
      <c r="B7" s="50"/>
      <c r="C7" s="50" t="str">
        <f>Calculations!D47</f>
        <v>Acquisition fees (i.e. Notary fees)</v>
      </c>
      <c r="D7" s="75">
        <f>Calculations!F47</f>
        <v>16400</v>
      </c>
      <c r="E7" s="49"/>
      <c r="G7" s="50"/>
      <c r="H7" s="129" t="str">
        <f>"Property sell in "&amp;Inputs!K33&amp;" (in "&amp;currency&amp;")"</f>
        <v>Property sell in 2045 (in EUR)</v>
      </c>
      <c r="I7" s="75"/>
      <c r="J7" s="49"/>
      <c r="L7" s="50"/>
      <c r="M7" s="61" t="str">
        <f>"Annual repayment incl. interest ("&amp;currency&amp;")"</f>
        <v>Annual repayment incl. interest (EUR)</v>
      </c>
      <c r="N7" s="127">
        <f>-Calculations!F134</f>
        <v>14636.247903582098</v>
      </c>
      <c r="O7" s="49"/>
    </row>
    <row r="8" spans="1:15" ht="9.75" customHeight="1" x14ac:dyDescent="0.15">
      <c r="A8" s="4"/>
      <c r="B8" s="50"/>
      <c r="C8" s="50"/>
      <c r="D8" s="75"/>
      <c r="E8" s="49"/>
      <c r="G8" s="50"/>
      <c r="H8" s="50" t="s">
        <v>131</v>
      </c>
      <c r="I8" s="75">
        <f>Calculations!G54</f>
        <v>599678.44758395397</v>
      </c>
      <c r="J8" s="49"/>
      <c r="L8" s="50"/>
      <c r="M8" s="128" t="str">
        <f>"Monthly repayment indicative ("&amp;currency&amp;")"</f>
        <v>Monthly repayment indicative (EUR)</v>
      </c>
      <c r="N8" s="126">
        <f>N7/12</f>
        <v>1219.6873252985081</v>
      </c>
      <c r="O8" s="49"/>
    </row>
    <row r="9" spans="1:15" ht="9.75" customHeight="1" x14ac:dyDescent="0.15">
      <c r="A9" s="4"/>
      <c r="B9" s="49"/>
      <c r="C9" s="73" t="s">
        <v>11</v>
      </c>
      <c r="D9" s="74">
        <f>SUM(D10:D11)</f>
        <v>222400</v>
      </c>
      <c r="E9" s="49"/>
      <c r="G9" s="50"/>
      <c r="H9" s="50" t="s">
        <v>120</v>
      </c>
      <c r="I9" s="75">
        <f>I8-D5</f>
        <v>394678.44758395397</v>
      </c>
      <c r="J9" s="49"/>
      <c r="L9" s="50"/>
      <c r="M9" s="50"/>
      <c r="N9" s="75"/>
      <c r="O9" s="49"/>
    </row>
    <row r="10" spans="1:15" ht="9.75" customHeight="1" x14ac:dyDescent="0.15">
      <c r="A10" s="4"/>
      <c r="B10" s="50"/>
      <c r="C10" s="50" t="str">
        <f>Calculations!D41</f>
        <v>Down payment</v>
      </c>
      <c r="D10" s="75">
        <f>Calculations!F41</f>
        <v>40000</v>
      </c>
      <c r="E10" s="49"/>
      <c r="G10" s="50"/>
      <c r="H10" s="63" t="s">
        <v>121</v>
      </c>
      <c r="I10" s="75">
        <f>Calculations!G36</f>
        <v>0</v>
      </c>
      <c r="J10" s="49"/>
    </row>
    <row r="11" spans="1:15" ht="9.75" customHeight="1" x14ac:dyDescent="0.15">
      <c r="A11" s="4"/>
      <c r="B11" s="50"/>
      <c r="C11" s="50" t="str">
        <f>Calculations!D42</f>
        <v>Mortgage amount</v>
      </c>
      <c r="D11" s="75">
        <f>Calculations!F42</f>
        <v>182400</v>
      </c>
      <c r="E11" s="49"/>
      <c r="G11" s="50"/>
      <c r="H11" s="125" t="s">
        <v>122</v>
      </c>
      <c r="I11" s="126">
        <f>I9-I10</f>
        <v>394678.44758395397</v>
      </c>
      <c r="J11" s="49"/>
    </row>
    <row r="12" spans="1:15" ht="9.75" customHeight="1" x14ac:dyDescent="0.15">
      <c r="A12" s="4"/>
      <c r="B12" s="50"/>
      <c r="C12" s="50"/>
      <c r="D12" s="76"/>
      <c r="E12" s="49"/>
      <c r="G12" s="50"/>
      <c r="H12" s="50"/>
      <c r="I12" s="75"/>
      <c r="J12" s="49"/>
    </row>
    <row r="13" spans="1:15" ht="9.75" customHeight="1" x14ac:dyDescent="0.15">
      <c r="A13" s="4"/>
    </row>
    <row r="14" spans="1:15" ht="9.75" customHeight="1" x14ac:dyDescent="0.15">
      <c r="A14" s="4"/>
      <c r="B14" s="53" t="str">
        <f>I14&amp;" cash flow during owning periods ("&amp;currency&amp;")"</f>
        <v>Annual cash flow during owning periods (EUR)</v>
      </c>
      <c r="C14" s="53"/>
      <c r="D14" s="53"/>
      <c r="E14" s="53"/>
      <c r="F14" s="53"/>
      <c r="G14" s="53"/>
      <c r="H14" s="144" t="s">
        <v>136</v>
      </c>
      <c r="I14" s="56" t="s">
        <v>135</v>
      </c>
      <c r="J14" s="53"/>
      <c r="K14" s="53"/>
      <c r="L14" s="53"/>
      <c r="M14" s="53"/>
      <c r="N14" s="53"/>
      <c r="O14" s="53"/>
    </row>
    <row r="15" spans="1:15" ht="9.75" customHeight="1" x14ac:dyDescent="0.15">
      <c r="A15" s="4"/>
      <c r="B15" s="50"/>
      <c r="C15" s="50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9.75" customHeight="1" x14ac:dyDescent="0.15">
      <c r="A16" s="4"/>
      <c r="B16" s="50"/>
      <c r="C16" s="50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9.75" customHeight="1" x14ac:dyDescent="0.15">
      <c r="A17" s="4"/>
      <c r="B17" s="50"/>
      <c r="C17" s="50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9.75" customHeight="1" x14ac:dyDescent="0.15">
      <c r="A18" s="4"/>
      <c r="B18" s="50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9.75" customHeight="1" x14ac:dyDescent="0.15">
      <c r="A19" s="4"/>
      <c r="B19" s="50"/>
      <c r="C19" s="50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9.75" customHeight="1" x14ac:dyDescent="0.15">
      <c r="A20" s="4"/>
      <c r="B20" s="50"/>
      <c r="C20" s="50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9.75" customHeight="1" x14ac:dyDescent="0.15">
      <c r="A21" s="4"/>
      <c r="B21" s="50"/>
      <c r="C21" s="50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9.75" customHeight="1" x14ac:dyDescent="0.15">
      <c r="A22" s="4"/>
      <c r="B22" s="50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9.75" customHeight="1" x14ac:dyDescent="0.15">
      <c r="A23" s="4"/>
      <c r="B23" s="50"/>
      <c r="C23" s="5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9.75" customHeight="1" x14ac:dyDescent="0.15">
      <c r="A24" s="4"/>
      <c r="B24" s="50"/>
      <c r="C24" s="50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9.75" customHeight="1" x14ac:dyDescent="0.15">
      <c r="A25" s="4"/>
      <c r="B25" s="50"/>
      <c r="C25" s="50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9.75" customHeight="1" x14ac:dyDescent="0.15">
      <c r="A26" s="4"/>
      <c r="B26" s="50"/>
      <c r="C26" s="50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9.75" customHeight="1" x14ac:dyDescent="0.15">
      <c r="A27" s="4"/>
      <c r="B27" s="50"/>
      <c r="C27" s="50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9.75" customHeight="1" x14ac:dyDescent="0.15">
      <c r="A28" s="4"/>
      <c r="B28" s="50"/>
      <c r="C28" s="50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9.75" customHeight="1" x14ac:dyDescent="0.15">
      <c r="A29" s="4"/>
      <c r="B29" s="50"/>
      <c r="C29" s="50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9.75" customHeight="1" x14ac:dyDescent="0.15">
      <c r="A30" s="4"/>
      <c r="B30" s="50"/>
      <c r="C30" s="50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9.75" customHeight="1" x14ac:dyDescent="0.15">
      <c r="A31" s="4"/>
      <c r="B31" s="50"/>
      <c r="C31" s="50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9.75" customHeight="1" x14ac:dyDescent="0.15">
      <c r="A32" s="4"/>
      <c r="B32" s="50"/>
      <c r="C32" s="5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9.75" customHeight="1" x14ac:dyDescent="0.15">
      <c r="A33" s="4"/>
      <c r="B33" s="50"/>
      <c r="C33" s="5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9.75" customHeight="1" x14ac:dyDescent="0.15">
      <c r="A34" s="4"/>
      <c r="B34" s="50"/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9.75" customHeight="1" x14ac:dyDescent="0.15">
      <c r="A35" s="4"/>
      <c r="B35" s="50"/>
      <c r="C35" s="50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9.75" customHeight="1" x14ac:dyDescent="0.15">
      <c r="A36" s="4"/>
      <c r="B36" s="50"/>
      <c r="C36" s="50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9.75" customHeight="1" x14ac:dyDescent="0.15">
      <c r="A37" s="4"/>
      <c r="B37" s="50"/>
      <c r="C37" s="5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9.75" customHeight="1" x14ac:dyDescent="0.15">
      <c r="A38" s="4"/>
      <c r="B38" s="50"/>
      <c r="C38" s="50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9.75" customHeight="1" x14ac:dyDescent="0.15">
      <c r="A39" s="4"/>
      <c r="B39" s="50"/>
      <c r="C39" s="145" t="s">
        <v>137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9.75" customHeight="1" x14ac:dyDescent="0.15">
      <c r="A40" s="4"/>
      <c r="B40" s="50"/>
      <c r="C40" s="50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9.75" customHeight="1" x14ac:dyDescent="0.15"/>
    <row r="42" spans="1:15" ht="9.75" hidden="1" customHeight="1" x14ac:dyDescent="0.15"/>
    <row r="43" spans="1:15" ht="9.75" hidden="1" customHeight="1" x14ac:dyDescent="0.15"/>
    <row r="44" spans="1:15" ht="9.75" hidden="1" customHeight="1" x14ac:dyDescent="0.15"/>
    <row r="45" spans="1:15" ht="9.75" hidden="1" customHeight="1" x14ac:dyDescent="0.15"/>
    <row r="46" spans="1:15" ht="9.75" hidden="1" customHeight="1" x14ac:dyDescent="0.15">
      <c r="A46" s="4"/>
      <c r="B46" s="4"/>
      <c r="C46" s="4"/>
    </row>
    <row r="47" spans="1:15" ht="9.75" hidden="1" customHeight="1" x14ac:dyDescent="0.15">
      <c r="A47" s="4"/>
      <c r="B47" s="4"/>
      <c r="C47" s="4"/>
    </row>
    <row r="48" spans="1:15" ht="9.75" hidden="1" customHeight="1" x14ac:dyDescent="0.15">
      <c r="A48" s="4"/>
      <c r="B48" s="4"/>
      <c r="C48" s="4"/>
    </row>
    <row r="49" spans="1:3" ht="9.75" hidden="1" customHeight="1" x14ac:dyDescent="0.15">
      <c r="A49" s="4"/>
      <c r="B49" s="4"/>
      <c r="C49" s="4"/>
    </row>
    <row r="50" spans="1:3" ht="9.75" hidden="1" customHeight="1" x14ac:dyDescent="0.15">
      <c r="A50" s="4"/>
      <c r="B50" s="4"/>
      <c r="C50" s="4"/>
    </row>
    <row r="51" spans="1:3" ht="9.75" hidden="1" customHeight="1" x14ac:dyDescent="0.15">
      <c r="A51" s="4"/>
      <c r="B51" s="4"/>
      <c r="C51" s="4"/>
    </row>
    <row r="52" spans="1:3" ht="9.75" hidden="1" customHeight="1" x14ac:dyDescent="0.15">
      <c r="A52" s="4"/>
      <c r="B52" s="4"/>
      <c r="C52" s="4"/>
    </row>
    <row r="53" spans="1:3" ht="9.75" hidden="1" customHeight="1" x14ac:dyDescent="0.15">
      <c r="A53" s="4"/>
      <c r="B53" s="4"/>
      <c r="C53" s="4"/>
    </row>
    <row r="54" spans="1:3" ht="9.75" hidden="1" customHeight="1" x14ac:dyDescent="0.15">
      <c r="A54" s="4"/>
      <c r="B54" s="4"/>
      <c r="C54" s="4"/>
    </row>
    <row r="55" spans="1:3" ht="9.75" hidden="1" customHeight="1" x14ac:dyDescent="0.15">
      <c r="A55" s="4"/>
      <c r="B55" s="4"/>
      <c r="C55" s="4"/>
    </row>
    <row r="56" spans="1:3" ht="9.75" hidden="1" customHeight="1" x14ac:dyDescent="0.15">
      <c r="A56" s="4"/>
      <c r="B56" s="4"/>
      <c r="C56" s="4"/>
    </row>
    <row r="57" spans="1:3" ht="9.75" hidden="1" customHeight="1" x14ac:dyDescent="0.15">
      <c r="A57" s="4"/>
      <c r="B57" s="4"/>
      <c r="C57" s="4"/>
    </row>
    <row r="58" spans="1:3" ht="9.75" hidden="1" customHeight="1" x14ac:dyDescent="0.15">
      <c r="A58" s="4"/>
      <c r="B58" s="4"/>
      <c r="C58" s="4"/>
    </row>
    <row r="59" spans="1:3" ht="9.75" hidden="1" customHeight="1" x14ac:dyDescent="0.15">
      <c r="A59" s="4"/>
      <c r="B59" s="4"/>
      <c r="C59" s="4"/>
    </row>
    <row r="60" spans="1:3" ht="9.75" hidden="1" customHeight="1" x14ac:dyDescent="0.15">
      <c r="A60" s="4"/>
      <c r="B60" s="4"/>
      <c r="C60" s="4"/>
    </row>
    <row r="61" spans="1:3" ht="9.75" hidden="1" customHeight="1" x14ac:dyDescent="0.15">
      <c r="A61" s="4"/>
      <c r="B61" s="4"/>
      <c r="C61" s="4"/>
    </row>
    <row r="62" spans="1:3" ht="9.75" hidden="1" customHeight="1" x14ac:dyDescent="0.15">
      <c r="A62" s="4"/>
      <c r="B62" s="4"/>
      <c r="C62" s="4"/>
    </row>
    <row r="63" spans="1:3" ht="9.75" hidden="1" customHeight="1" x14ac:dyDescent="0.15">
      <c r="A63" s="4"/>
      <c r="B63" s="4"/>
      <c r="C63" s="4"/>
    </row>
    <row r="64" spans="1:3" ht="9.75" hidden="1" customHeight="1" x14ac:dyDescent="0.15">
      <c r="A64" s="4"/>
      <c r="B64" s="4"/>
      <c r="C64" s="4"/>
    </row>
    <row r="65" spans="1:3" ht="9.75" hidden="1" customHeight="1" x14ac:dyDescent="0.15">
      <c r="A65" s="4"/>
      <c r="B65" s="4"/>
      <c r="C65" s="4"/>
    </row>
    <row r="66" spans="1:3" ht="9.75" hidden="1" customHeight="1" x14ac:dyDescent="0.15">
      <c r="A66" s="4"/>
      <c r="B66" s="4"/>
      <c r="C66" s="4"/>
    </row>
    <row r="67" spans="1:3" ht="9.75" hidden="1" customHeight="1" x14ac:dyDescent="0.15">
      <c r="A67" s="4"/>
      <c r="B67" s="4"/>
      <c r="C67" s="4"/>
    </row>
    <row r="68" spans="1:3" ht="9.75" hidden="1" customHeight="1" x14ac:dyDescent="0.15">
      <c r="A68" s="4"/>
      <c r="B68" s="4"/>
      <c r="C68" s="4"/>
    </row>
    <row r="69" spans="1:3" ht="9.75" hidden="1" customHeight="1" x14ac:dyDescent="0.15">
      <c r="A69" s="4"/>
      <c r="B69" s="4"/>
      <c r="C69" s="4"/>
    </row>
    <row r="70" spans="1:3" ht="9.75" hidden="1" customHeight="1" x14ac:dyDescent="0.15">
      <c r="A70" s="4"/>
      <c r="B70" s="4"/>
      <c r="C70" s="4"/>
    </row>
    <row r="71" spans="1:3" ht="9.75" hidden="1" customHeight="1" x14ac:dyDescent="0.15">
      <c r="A71" s="4"/>
      <c r="B71" s="4"/>
      <c r="C71" s="4"/>
    </row>
    <row r="72" spans="1:3" ht="9.75" hidden="1" customHeight="1" x14ac:dyDescent="0.15">
      <c r="A72" s="4"/>
      <c r="B72" s="4"/>
      <c r="C72" s="4"/>
    </row>
    <row r="73" spans="1:3" ht="9.75" hidden="1" customHeight="1" x14ac:dyDescent="0.15">
      <c r="A73" s="4"/>
      <c r="B73" s="4"/>
      <c r="C73" s="4"/>
    </row>
    <row r="74" spans="1:3" ht="9.75" hidden="1" customHeight="1" x14ac:dyDescent="0.15">
      <c r="A74" s="4"/>
      <c r="B74" s="4"/>
      <c r="C74" s="4"/>
    </row>
    <row r="75" spans="1:3" ht="9.75" hidden="1" customHeight="1" x14ac:dyDescent="0.15">
      <c r="A75" s="4"/>
      <c r="B75" s="4"/>
      <c r="C75" s="4"/>
    </row>
    <row r="76" spans="1:3" ht="9.75" hidden="1" customHeight="1" x14ac:dyDescent="0.15">
      <c r="A76" s="4"/>
      <c r="B76" s="4"/>
      <c r="C76" s="4"/>
    </row>
    <row r="77" spans="1:3" ht="9.75" hidden="1" customHeight="1" x14ac:dyDescent="0.15">
      <c r="A77" s="4"/>
      <c r="B77" s="4"/>
      <c r="C77" s="4"/>
    </row>
    <row r="78" spans="1:3" ht="9.75" hidden="1" customHeight="1" x14ac:dyDescent="0.15">
      <c r="A78" s="4"/>
      <c r="B78" s="4"/>
      <c r="C78" s="4"/>
    </row>
    <row r="79" spans="1:3" ht="9.75" hidden="1" customHeight="1" x14ac:dyDescent="0.15">
      <c r="A79" s="4"/>
      <c r="B79" s="4"/>
      <c r="C79" s="4"/>
    </row>
    <row r="80" spans="1:3" ht="9.75" hidden="1" customHeight="1" x14ac:dyDescent="0.15">
      <c r="A80" s="4"/>
      <c r="B80" s="4"/>
      <c r="C80" s="4"/>
    </row>
    <row r="81" spans="1:3" ht="9.75" hidden="1" customHeight="1" x14ac:dyDescent="0.15">
      <c r="A81" s="4"/>
      <c r="B81" s="4"/>
      <c r="C81" s="4"/>
    </row>
    <row r="82" spans="1:3" ht="9.75" hidden="1" customHeight="1" x14ac:dyDescent="0.15">
      <c r="A82" s="4"/>
      <c r="B82" s="4"/>
      <c r="C82" s="4"/>
    </row>
    <row r="83" spans="1:3" ht="9.75" hidden="1" customHeight="1" x14ac:dyDescent="0.15">
      <c r="A83" s="4"/>
      <c r="B83" s="4"/>
      <c r="C83" s="4"/>
    </row>
    <row r="84" spans="1:3" ht="9.75" hidden="1" customHeight="1" x14ac:dyDescent="0.15">
      <c r="A84" s="4"/>
      <c r="B84" s="4"/>
      <c r="C84" s="4"/>
    </row>
    <row r="85" spans="1:3" ht="9.75" hidden="1" customHeight="1" x14ac:dyDescent="0.15">
      <c r="A85" s="4"/>
      <c r="B85" s="4"/>
      <c r="C85" s="4"/>
    </row>
    <row r="86" spans="1:3" ht="9.75" hidden="1" customHeight="1" x14ac:dyDescent="0.15">
      <c r="A86" s="4"/>
      <c r="B86" s="4"/>
      <c r="C86" s="4"/>
    </row>
    <row r="87" spans="1:3" ht="9.75" hidden="1" customHeight="1" x14ac:dyDescent="0.15">
      <c r="A87" s="4"/>
      <c r="B87" s="4"/>
      <c r="C87" s="4"/>
    </row>
    <row r="88" spans="1:3" ht="9.75" hidden="1" customHeight="1" x14ac:dyDescent="0.15">
      <c r="A88" s="4"/>
      <c r="B88" s="4"/>
      <c r="C88" s="4"/>
    </row>
    <row r="89" spans="1:3" ht="9.75" hidden="1" customHeight="1" x14ac:dyDescent="0.15">
      <c r="A89" s="4"/>
      <c r="B89" s="4"/>
      <c r="C89" s="4"/>
    </row>
    <row r="90" spans="1:3" ht="9.75" hidden="1" customHeight="1" x14ac:dyDescent="0.15">
      <c r="A90" s="4"/>
      <c r="B90" s="4"/>
      <c r="C90" s="4"/>
    </row>
    <row r="91" spans="1:3" ht="9.75" hidden="1" customHeight="1" x14ac:dyDescent="0.15">
      <c r="A91" s="4"/>
      <c r="B91" s="4"/>
      <c r="C91" s="4"/>
    </row>
    <row r="92" spans="1:3" ht="9.75" hidden="1" customHeight="1" x14ac:dyDescent="0.15">
      <c r="A92" s="4"/>
      <c r="B92" s="4"/>
      <c r="C92" s="4"/>
    </row>
    <row r="93" spans="1:3" ht="9.75" hidden="1" customHeight="1" x14ac:dyDescent="0.15">
      <c r="A93" s="4"/>
      <c r="B93" s="4"/>
      <c r="C93" s="4"/>
    </row>
    <row r="94" spans="1:3" ht="9.75" hidden="1" customHeight="1" x14ac:dyDescent="0.15">
      <c r="A94" s="4"/>
      <c r="B94" s="4"/>
      <c r="C94" s="4"/>
    </row>
    <row r="95" spans="1:3" ht="9.75" hidden="1" customHeight="1" x14ac:dyDescent="0.15">
      <c r="A95" s="4"/>
      <c r="B95" s="4"/>
      <c r="C95" s="4"/>
    </row>
    <row r="96" spans="1:3" ht="9.75" hidden="1" customHeight="1" x14ac:dyDescent="0.15">
      <c r="A96" s="4"/>
      <c r="B96" s="4"/>
      <c r="C96" s="4"/>
    </row>
    <row r="97" spans="1:3" ht="9.75" hidden="1" customHeight="1" x14ac:dyDescent="0.15">
      <c r="A97" s="4"/>
      <c r="B97" s="4"/>
      <c r="C97" s="4"/>
    </row>
    <row r="98" spans="1:3" ht="9.75" hidden="1" customHeight="1" x14ac:dyDescent="0.15">
      <c r="A98" s="4"/>
      <c r="B98" s="4"/>
      <c r="C98" s="4"/>
    </row>
    <row r="99" spans="1:3" ht="9.75" hidden="1" customHeight="1" x14ac:dyDescent="0.15">
      <c r="A99" s="4"/>
      <c r="B99" s="4"/>
      <c r="C99" s="4"/>
    </row>
    <row r="100" spans="1:3" ht="9.75" hidden="1" customHeight="1" x14ac:dyDescent="0.15">
      <c r="A100" s="4"/>
      <c r="B100" s="4"/>
      <c r="C100" s="4"/>
    </row>
    <row r="101" spans="1:3" ht="9.75" hidden="1" customHeight="1" x14ac:dyDescent="0.15">
      <c r="A101" s="4"/>
      <c r="B101" s="4"/>
      <c r="C101" s="4"/>
    </row>
    <row r="102" spans="1:3" ht="9.75" hidden="1" customHeight="1" x14ac:dyDescent="0.15">
      <c r="A102" s="4"/>
      <c r="B102" s="4"/>
      <c r="C102" s="4"/>
    </row>
    <row r="103" spans="1:3" ht="9.75" hidden="1" customHeight="1" x14ac:dyDescent="0.15">
      <c r="A103" s="4"/>
      <c r="B103" s="4"/>
      <c r="C103" s="4"/>
    </row>
    <row r="104" spans="1:3" ht="9.75" hidden="1" customHeight="1" x14ac:dyDescent="0.15">
      <c r="A104" s="4"/>
      <c r="B104" s="4"/>
      <c r="C104" s="4"/>
    </row>
    <row r="105" spans="1:3" ht="9.75" hidden="1" customHeight="1" x14ac:dyDescent="0.15">
      <c r="A105" s="4"/>
      <c r="B105" s="4"/>
      <c r="C105" s="4"/>
    </row>
    <row r="106" spans="1:3" ht="9.75" hidden="1" customHeight="1" x14ac:dyDescent="0.15">
      <c r="A106" s="4"/>
      <c r="B106" s="4"/>
      <c r="C106" s="4"/>
    </row>
    <row r="107" spans="1:3" ht="9.75" hidden="1" customHeight="1" x14ac:dyDescent="0.15">
      <c r="A107" s="4"/>
      <c r="B107" s="4"/>
      <c r="C107" s="4"/>
    </row>
    <row r="108" spans="1:3" ht="9.75" hidden="1" customHeight="1" x14ac:dyDescent="0.15">
      <c r="A108" s="4"/>
      <c r="B108" s="4"/>
      <c r="C108" s="4"/>
    </row>
    <row r="109" spans="1:3" ht="9.75" hidden="1" customHeight="1" x14ac:dyDescent="0.15">
      <c r="A109" s="4"/>
      <c r="B109" s="4"/>
      <c r="C109" s="4"/>
    </row>
    <row r="110" spans="1:3" ht="9.75" hidden="1" customHeight="1" x14ac:dyDescent="0.15">
      <c r="A110" s="4"/>
      <c r="B110" s="4"/>
      <c r="C110" s="4"/>
    </row>
    <row r="111" spans="1:3" ht="9.75" hidden="1" customHeight="1" x14ac:dyDescent="0.15">
      <c r="A111" s="4"/>
      <c r="B111" s="4"/>
      <c r="C111" s="4"/>
    </row>
    <row r="112" spans="1:3" ht="9.75" hidden="1" customHeight="1" x14ac:dyDescent="0.15">
      <c r="A112" s="4"/>
      <c r="B112" s="4"/>
      <c r="C112" s="4"/>
    </row>
    <row r="113" spans="1:3" ht="9.75" hidden="1" customHeight="1" x14ac:dyDescent="0.15">
      <c r="A113" s="4"/>
      <c r="B113" s="4"/>
      <c r="C113" s="4"/>
    </row>
    <row r="114" spans="1:3" ht="9.75" hidden="1" customHeight="1" x14ac:dyDescent="0.15">
      <c r="A114" s="4"/>
      <c r="B114" s="4"/>
      <c r="C114" s="4"/>
    </row>
    <row r="115" spans="1:3" ht="9.75" hidden="1" customHeight="1" x14ac:dyDescent="0.15">
      <c r="A115" s="4"/>
      <c r="B115" s="4"/>
      <c r="C115" s="4"/>
    </row>
    <row r="116" spans="1:3" ht="9.75" hidden="1" customHeight="1" x14ac:dyDescent="0.15">
      <c r="A116" s="4"/>
      <c r="B116" s="4"/>
      <c r="C116" s="4"/>
    </row>
    <row r="117" spans="1:3" ht="9.75" hidden="1" customHeight="1" x14ac:dyDescent="0.15">
      <c r="A117" s="4"/>
      <c r="B117" s="4"/>
      <c r="C117" s="4"/>
    </row>
    <row r="118" spans="1:3" ht="9.75" hidden="1" customHeight="1" x14ac:dyDescent="0.15">
      <c r="A118" s="4"/>
      <c r="B118" s="4"/>
      <c r="C118" s="4"/>
    </row>
    <row r="119" spans="1:3" ht="9.75" hidden="1" customHeight="1" x14ac:dyDescent="0.15">
      <c r="A119" s="4"/>
      <c r="B119" s="4"/>
      <c r="C119" s="4"/>
    </row>
    <row r="120" spans="1:3" ht="9.75" hidden="1" customHeight="1" x14ac:dyDescent="0.15">
      <c r="A120" s="4"/>
      <c r="B120" s="4"/>
      <c r="C120" s="4"/>
    </row>
    <row r="121" spans="1:3" ht="9.75" hidden="1" customHeight="1" x14ac:dyDescent="0.15">
      <c r="A121" s="4"/>
      <c r="B121" s="4"/>
      <c r="C121" s="4"/>
    </row>
    <row r="122" spans="1:3" ht="9.75" hidden="1" customHeight="1" x14ac:dyDescent="0.15">
      <c r="A122" s="4"/>
      <c r="B122" s="4"/>
      <c r="C122" s="4"/>
    </row>
    <row r="123" spans="1:3" ht="9.75" hidden="1" customHeight="1" x14ac:dyDescent="0.15">
      <c r="A123" s="4"/>
      <c r="B123" s="4"/>
      <c r="C123" s="4"/>
    </row>
    <row r="124" spans="1:3" ht="9.75" hidden="1" customHeight="1" x14ac:dyDescent="0.15">
      <c r="A124" s="4"/>
      <c r="B124" s="4"/>
      <c r="C124" s="4"/>
    </row>
    <row r="125" spans="1:3" ht="9.75" hidden="1" customHeight="1" x14ac:dyDescent="0.15">
      <c r="A125" s="4"/>
      <c r="B125" s="4"/>
      <c r="C125" s="4"/>
    </row>
    <row r="126" spans="1:3" ht="9.75" hidden="1" customHeight="1" x14ac:dyDescent="0.15">
      <c r="A126" s="4"/>
      <c r="B126" s="4"/>
      <c r="C126" s="4"/>
    </row>
    <row r="127" spans="1:3" ht="9.75" hidden="1" customHeight="1" x14ac:dyDescent="0.15">
      <c r="A127" s="4"/>
      <c r="B127" s="4"/>
      <c r="C127" s="4"/>
    </row>
    <row r="128" spans="1:3" ht="9.75" hidden="1" customHeight="1" x14ac:dyDescent="0.15">
      <c r="A128" s="4"/>
      <c r="B128" s="4"/>
      <c r="C128" s="4"/>
    </row>
    <row r="129" spans="1:3" ht="9.75" hidden="1" customHeight="1" x14ac:dyDescent="0.15">
      <c r="A129" s="4"/>
      <c r="B129" s="4"/>
      <c r="C129" s="4"/>
    </row>
    <row r="130" spans="1:3" ht="9.75" hidden="1" customHeight="1" x14ac:dyDescent="0.15">
      <c r="A130" s="4"/>
      <c r="B130" s="4"/>
      <c r="C130" s="4"/>
    </row>
    <row r="131" spans="1:3" ht="9.75" hidden="1" customHeight="1" x14ac:dyDescent="0.15">
      <c r="A131" s="4"/>
      <c r="B131" s="4"/>
      <c r="C131" s="4"/>
    </row>
    <row r="132" spans="1:3" ht="9.75" hidden="1" customHeight="1" x14ac:dyDescent="0.15">
      <c r="A132" s="4"/>
      <c r="B132" s="4"/>
      <c r="C132" s="4"/>
    </row>
    <row r="133" spans="1:3" ht="9.75" hidden="1" customHeight="1" x14ac:dyDescent="0.15">
      <c r="A133" s="4"/>
      <c r="B133" s="4"/>
      <c r="C133" s="4"/>
    </row>
    <row r="134" spans="1:3" ht="9.75" hidden="1" customHeight="1" x14ac:dyDescent="0.15">
      <c r="A134" s="4"/>
      <c r="B134" s="4"/>
      <c r="C134" s="4"/>
    </row>
    <row r="135" spans="1:3" ht="9.75" hidden="1" customHeight="1" x14ac:dyDescent="0.15">
      <c r="A135" s="4"/>
      <c r="B135" s="4"/>
      <c r="C135" s="4"/>
    </row>
    <row r="136" spans="1:3" ht="9.75" hidden="1" customHeight="1" x14ac:dyDescent="0.15">
      <c r="A136" s="4"/>
      <c r="B136" s="4"/>
      <c r="C136" s="4"/>
    </row>
    <row r="137" spans="1:3" ht="9.75" hidden="1" customHeight="1" x14ac:dyDescent="0.15">
      <c r="A137" s="4"/>
      <c r="B137" s="4"/>
      <c r="C137" s="4"/>
    </row>
    <row r="138" spans="1:3" ht="9.75" hidden="1" customHeight="1" x14ac:dyDescent="0.15">
      <c r="A138" s="4"/>
      <c r="B138" s="4"/>
      <c r="C138" s="4"/>
    </row>
    <row r="139" spans="1:3" ht="9.75" hidden="1" customHeight="1" x14ac:dyDescent="0.15">
      <c r="A139" s="4"/>
      <c r="B139" s="4"/>
      <c r="C139" s="4"/>
    </row>
    <row r="140" spans="1:3" ht="9.75" hidden="1" customHeight="1" x14ac:dyDescent="0.15">
      <c r="A140" s="4"/>
      <c r="B140" s="4"/>
      <c r="C140" s="4"/>
    </row>
    <row r="141" spans="1:3" ht="9.75" hidden="1" customHeight="1" x14ac:dyDescent="0.15">
      <c r="A141" s="4"/>
      <c r="B141" s="4"/>
      <c r="C141" s="4"/>
    </row>
    <row r="142" spans="1:3" ht="9.75" hidden="1" customHeight="1" x14ac:dyDescent="0.15">
      <c r="A142" s="4"/>
      <c r="B142" s="4"/>
      <c r="C142" s="4"/>
    </row>
    <row r="143" spans="1:3" ht="9.75" hidden="1" customHeight="1" x14ac:dyDescent="0.15">
      <c r="A143" s="4"/>
      <c r="B143" s="4"/>
      <c r="C143" s="4"/>
    </row>
    <row r="144" spans="1:3" ht="9.75" hidden="1" customHeight="1" x14ac:dyDescent="0.15">
      <c r="A144" s="4"/>
      <c r="B144" s="4"/>
      <c r="C144" s="4"/>
    </row>
    <row r="145" spans="1:3" ht="9.75" hidden="1" customHeight="1" x14ac:dyDescent="0.15">
      <c r="A145" s="4"/>
      <c r="B145" s="4"/>
      <c r="C145" s="4"/>
    </row>
    <row r="146" spans="1:3" ht="9.75" hidden="1" customHeight="1" x14ac:dyDescent="0.15">
      <c r="A146" s="4"/>
      <c r="B146" s="4"/>
      <c r="C146" s="4"/>
    </row>
    <row r="147" spans="1:3" ht="9.75" hidden="1" customHeight="1" x14ac:dyDescent="0.15">
      <c r="A147" s="4"/>
      <c r="B147" s="4"/>
      <c r="C147" s="4"/>
    </row>
    <row r="148" spans="1:3" ht="9.75" hidden="1" customHeight="1" x14ac:dyDescent="0.15">
      <c r="A148" s="4"/>
      <c r="B148" s="4"/>
      <c r="C148" s="4"/>
    </row>
    <row r="149" spans="1:3" ht="9.75" hidden="1" customHeight="1" x14ac:dyDescent="0.15">
      <c r="A149" s="4"/>
      <c r="B149" s="4"/>
      <c r="C149" s="4"/>
    </row>
    <row r="150" spans="1:3" ht="9.75" hidden="1" customHeight="1" x14ac:dyDescent="0.15">
      <c r="A150" s="4"/>
      <c r="B150" s="4"/>
      <c r="C150" s="4"/>
    </row>
    <row r="151" spans="1:3" ht="9.75" hidden="1" customHeight="1" x14ac:dyDescent="0.15">
      <c r="A151" s="4"/>
      <c r="B151" s="4"/>
      <c r="C151" s="4"/>
    </row>
    <row r="152" spans="1:3" ht="9.75" hidden="1" customHeight="1" x14ac:dyDescent="0.15">
      <c r="A152" s="4"/>
      <c r="B152" s="4"/>
      <c r="C152" s="4"/>
    </row>
    <row r="153" spans="1:3" ht="9.75" hidden="1" customHeight="1" x14ac:dyDescent="0.15">
      <c r="A153" s="4"/>
      <c r="B153" s="4"/>
      <c r="C153" s="4"/>
    </row>
    <row r="154" spans="1:3" ht="9.75" hidden="1" customHeight="1" x14ac:dyDescent="0.15">
      <c r="A154" s="4"/>
      <c r="B154" s="4"/>
      <c r="C154" s="4"/>
    </row>
    <row r="155" spans="1:3" ht="9.75" hidden="1" customHeight="1" x14ac:dyDescent="0.15">
      <c r="A155" s="4"/>
      <c r="B155" s="4"/>
      <c r="C155" s="4"/>
    </row>
    <row r="156" spans="1:3" ht="9.75" hidden="1" customHeight="1" x14ac:dyDescent="0.15">
      <c r="A156" s="4"/>
      <c r="B156" s="4"/>
      <c r="C156" s="4"/>
    </row>
    <row r="157" spans="1:3" ht="9.75" hidden="1" customHeight="1" x14ac:dyDescent="0.15">
      <c r="A157" s="4"/>
      <c r="B157" s="4"/>
      <c r="C157" s="4"/>
    </row>
    <row r="158" spans="1:3" ht="9.75" hidden="1" customHeight="1" x14ac:dyDescent="0.15">
      <c r="A158" s="4"/>
      <c r="B158" s="4"/>
      <c r="C158" s="4"/>
    </row>
    <row r="159" spans="1:3" ht="9.75" hidden="1" customHeight="1" x14ac:dyDescent="0.15">
      <c r="A159" s="4"/>
      <c r="B159" s="4"/>
      <c r="C159" s="4"/>
    </row>
    <row r="160" spans="1:3" ht="9.75" hidden="1" customHeight="1" x14ac:dyDescent="0.15">
      <c r="A160" s="4"/>
      <c r="B160" s="4"/>
      <c r="C160" s="4"/>
    </row>
    <row r="161" spans="1:3" ht="9.75" hidden="1" customHeight="1" x14ac:dyDescent="0.15">
      <c r="A161" s="4"/>
      <c r="B161" s="4"/>
      <c r="C161" s="4"/>
    </row>
    <row r="162" spans="1:3" ht="9.75" hidden="1" customHeight="1" x14ac:dyDescent="0.15">
      <c r="A162" s="4"/>
      <c r="B162" s="4"/>
      <c r="C162" s="4"/>
    </row>
    <row r="163" spans="1:3" ht="9.75" hidden="1" customHeight="1" x14ac:dyDescent="0.15">
      <c r="A163" s="4"/>
      <c r="B163" s="4"/>
      <c r="C163" s="4"/>
    </row>
    <row r="164" spans="1:3" ht="9.75" hidden="1" customHeight="1" x14ac:dyDescent="0.15">
      <c r="A164" s="4"/>
      <c r="B164" s="4"/>
      <c r="C164" s="4"/>
    </row>
    <row r="165" spans="1:3" ht="9.75" hidden="1" customHeight="1" x14ac:dyDescent="0.15">
      <c r="A165" s="4"/>
      <c r="B165" s="4"/>
      <c r="C165" s="4"/>
    </row>
    <row r="166" spans="1:3" ht="9.75" hidden="1" customHeight="1" x14ac:dyDescent="0.15">
      <c r="A166" s="4"/>
      <c r="B166" s="4"/>
      <c r="C166" s="4"/>
    </row>
    <row r="167" spans="1:3" ht="9.75" hidden="1" customHeight="1" x14ac:dyDescent="0.15">
      <c r="A167" s="4"/>
      <c r="B167" s="4"/>
      <c r="C167" s="4"/>
    </row>
    <row r="168" spans="1:3" ht="9.75" hidden="1" customHeight="1" x14ac:dyDescent="0.15">
      <c r="A168" s="4"/>
      <c r="B168" s="4"/>
      <c r="C168" s="4"/>
    </row>
    <row r="169" spans="1:3" ht="9.75" hidden="1" customHeight="1" x14ac:dyDescent="0.15">
      <c r="A169" s="4"/>
      <c r="B169" s="4"/>
      <c r="C169" s="4"/>
    </row>
    <row r="170" spans="1:3" ht="9.75" hidden="1" customHeight="1" x14ac:dyDescent="0.15">
      <c r="A170" s="4"/>
      <c r="B170" s="4"/>
      <c r="C170" s="4"/>
    </row>
    <row r="171" spans="1:3" ht="9.75" hidden="1" customHeight="1" x14ac:dyDescent="0.15">
      <c r="A171" s="4"/>
      <c r="B171" s="4"/>
      <c r="C171" s="4"/>
    </row>
    <row r="172" spans="1:3" ht="9.75" hidden="1" customHeight="1" x14ac:dyDescent="0.15">
      <c r="A172" s="4"/>
      <c r="B172" s="4"/>
      <c r="C172" s="4"/>
    </row>
    <row r="173" spans="1:3" ht="9.75" hidden="1" customHeight="1" x14ac:dyDescent="0.15">
      <c r="A173" s="4"/>
      <c r="B173" s="4"/>
      <c r="C173" s="4"/>
    </row>
    <row r="174" spans="1:3" ht="9.75" hidden="1" customHeight="1" x14ac:dyDescent="0.15">
      <c r="A174" s="4"/>
      <c r="B174" s="4"/>
      <c r="C174" s="4"/>
    </row>
    <row r="175" spans="1:3" ht="9.75" hidden="1" customHeight="1" x14ac:dyDescent="0.15">
      <c r="A175" s="4"/>
      <c r="B175" s="4"/>
      <c r="C175" s="4"/>
    </row>
    <row r="176" spans="1:3" ht="9.75" hidden="1" customHeight="1" x14ac:dyDescent="0.15">
      <c r="A176" s="4"/>
      <c r="B176" s="4"/>
      <c r="C176" s="4"/>
    </row>
    <row r="177" spans="1:3" ht="9.75" hidden="1" customHeight="1" x14ac:dyDescent="0.15">
      <c r="A177" s="4"/>
      <c r="B177" s="4"/>
      <c r="C177" s="4"/>
    </row>
    <row r="178" spans="1:3" ht="9.75" hidden="1" customHeight="1" x14ac:dyDescent="0.15">
      <c r="A178" s="4"/>
      <c r="B178" s="4"/>
      <c r="C178" s="4"/>
    </row>
    <row r="179" spans="1:3" ht="9.75" hidden="1" customHeight="1" x14ac:dyDescent="0.15">
      <c r="A179" s="4"/>
      <c r="B179" s="4"/>
      <c r="C179" s="4"/>
    </row>
    <row r="180" spans="1:3" ht="9.75" hidden="1" customHeight="1" x14ac:dyDescent="0.15">
      <c r="A180" s="4"/>
      <c r="B180" s="4"/>
      <c r="C180" s="4"/>
    </row>
    <row r="181" spans="1:3" ht="9.75" hidden="1" customHeight="1" x14ac:dyDescent="0.15">
      <c r="A181" s="4"/>
      <c r="B181" s="4"/>
      <c r="C181" s="4"/>
    </row>
    <row r="182" spans="1:3" ht="9.75" hidden="1" customHeight="1" x14ac:dyDescent="0.15">
      <c r="A182" s="4"/>
      <c r="B182" s="4"/>
      <c r="C182" s="4"/>
    </row>
    <row r="183" spans="1:3" ht="9.75" hidden="1" customHeight="1" x14ac:dyDescent="0.15">
      <c r="A183" s="4"/>
      <c r="B183" s="4"/>
      <c r="C183" s="4"/>
    </row>
    <row r="184" spans="1:3" ht="9.75" hidden="1" customHeight="1" x14ac:dyDescent="0.15">
      <c r="A184" s="4"/>
      <c r="B184" s="4"/>
      <c r="C184" s="4"/>
    </row>
    <row r="185" spans="1:3" ht="9.75" hidden="1" customHeight="1" x14ac:dyDescent="0.15">
      <c r="A185" s="4"/>
      <c r="B185" s="4"/>
      <c r="C185" s="4"/>
    </row>
    <row r="186" spans="1:3" ht="9.75" hidden="1" customHeight="1" x14ac:dyDescent="0.15">
      <c r="A186" s="4"/>
      <c r="B186" s="4"/>
      <c r="C186" s="4"/>
    </row>
    <row r="187" spans="1:3" ht="9.75" hidden="1" customHeight="1" x14ac:dyDescent="0.15">
      <c r="A187" s="4"/>
      <c r="B187" s="4"/>
      <c r="C187" s="4"/>
    </row>
    <row r="188" spans="1:3" ht="9.75" hidden="1" customHeight="1" x14ac:dyDescent="0.15">
      <c r="A188" s="4"/>
      <c r="B188" s="4"/>
      <c r="C188" s="4"/>
    </row>
    <row r="189" spans="1:3" ht="9.75" hidden="1" customHeight="1" x14ac:dyDescent="0.15">
      <c r="A189" s="4"/>
      <c r="B189" s="4"/>
      <c r="C189" s="4"/>
    </row>
    <row r="190" spans="1:3" ht="9.75" hidden="1" customHeight="1" x14ac:dyDescent="0.15">
      <c r="A190" s="4"/>
      <c r="B190" s="4"/>
      <c r="C190" s="4"/>
    </row>
    <row r="191" spans="1:3" ht="9.75" hidden="1" customHeight="1" x14ac:dyDescent="0.15">
      <c r="A191" s="4"/>
      <c r="B191" s="4"/>
      <c r="C191" s="4"/>
    </row>
    <row r="192" spans="1:3" ht="9.75" hidden="1" customHeight="1" x14ac:dyDescent="0.15">
      <c r="A192" s="4"/>
      <c r="B192" s="4"/>
      <c r="C192" s="4"/>
    </row>
    <row r="193" spans="1:3" ht="9.75" hidden="1" customHeight="1" x14ac:dyDescent="0.15">
      <c r="A193" s="4"/>
      <c r="B193" s="4"/>
      <c r="C193" s="4"/>
    </row>
    <row r="194" spans="1:3" ht="9.75" hidden="1" customHeight="1" x14ac:dyDescent="0.15">
      <c r="A194" s="4"/>
      <c r="B194" s="4"/>
      <c r="C194" s="4"/>
    </row>
    <row r="195" spans="1:3" ht="9.75" hidden="1" customHeight="1" x14ac:dyDescent="0.15">
      <c r="A195" s="4"/>
      <c r="B195" s="4"/>
      <c r="C195" s="4"/>
    </row>
    <row r="196" spans="1:3" ht="9.75" hidden="1" customHeight="1" x14ac:dyDescent="0.15">
      <c r="A196" s="4"/>
      <c r="B196" s="4"/>
      <c r="C196" s="4"/>
    </row>
    <row r="197" spans="1:3" ht="9.75" hidden="1" customHeight="1" x14ac:dyDescent="0.15">
      <c r="A197" s="4"/>
      <c r="B197" s="4"/>
      <c r="C197" s="4"/>
    </row>
    <row r="198" spans="1:3" ht="9.75" hidden="1" customHeight="1" x14ac:dyDescent="0.15">
      <c r="A198" s="4"/>
      <c r="B198" s="4"/>
      <c r="C198" s="4"/>
    </row>
    <row r="199" spans="1:3" ht="9.75" hidden="1" customHeight="1" x14ac:dyDescent="0.15">
      <c r="A199" s="4"/>
      <c r="B199" s="4"/>
      <c r="C199" s="4"/>
    </row>
    <row r="200" spans="1:3" ht="9.75" hidden="1" customHeight="1" x14ac:dyDescent="0.15">
      <c r="A200" s="4"/>
      <c r="B200" s="4"/>
      <c r="C200" s="4"/>
    </row>
    <row r="201" spans="1:3" ht="9.75" hidden="1" customHeight="1" x14ac:dyDescent="0.15">
      <c r="A201" s="4"/>
      <c r="B201" s="4"/>
      <c r="C201" s="4"/>
    </row>
    <row r="202" spans="1:3" ht="9.75" hidden="1" customHeight="1" x14ac:dyDescent="0.15">
      <c r="A202" s="4"/>
      <c r="B202" s="4"/>
      <c r="C202" s="4"/>
    </row>
    <row r="203" spans="1:3" ht="9.75" hidden="1" customHeight="1" x14ac:dyDescent="0.15">
      <c r="A203" s="4"/>
      <c r="B203" s="4"/>
      <c r="C203" s="4"/>
    </row>
    <row r="204" spans="1:3" ht="9.75" hidden="1" customHeight="1" x14ac:dyDescent="0.15">
      <c r="A204" s="4"/>
      <c r="B204" s="4"/>
      <c r="C204" s="4"/>
    </row>
    <row r="205" spans="1:3" ht="9.75" hidden="1" customHeight="1" x14ac:dyDescent="0.15">
      <c r="A205" s="4"/>
      <c r="B205" s="4"/>
      <c r="C205" s="4"/>
    </row>
    <row r="206" spans="1:3" ht="9.75" hidden="1" customHeight="1" x14ac:dyDescent="0.15">
      <c r="A206" s="4"/>
      <c r="B206" s="4"/>
      <c r="C206" s="4"/>
    </row>
    <row r="207" spans="1:3" ht="9.75" hidden="1" customHeight="1" x14ac:dyDescent="0.15">
      <c r="A207" s="4"/>
      <c r="B207" s="4"/>
      <c r="C207" s="4"/>
    </row>
    <row r="208" spans="1:3" ht="9.75" hidden="1" customHeight="1" x14ac:dyDescent="0.15">
      <c r="A208" s="4"/>
      <c r="B208" s="4"/>
      <c r="C208" s="4"/>
    </row>
    <row r="209" spans="1:3" ht="9.75" hidden="1" customHeight="1" x14ac:dyDescent="0.15">
      <c r="A209" s="4"/>
      <c r="B209" s="4"/>
      <c r="C209" s="4"/>
    </row>
    <row r="210" spans="1:3" ht="9.75" hidden="1" customHeight="1" x14ac:dyDescent="0.15">
      <c r="A210" s="4"/>
      <c r="B210" s="4"/>
      <c r="C210" s="4"/>
    </row>
    <row r="211" spans="1:3" ht="9.75" hidden="1" customHeight="1" x14ac:dyDescent="0.15">
      <c r="A211" s="4"/>
      <c r="B211" s="4"/>
      <c r="C211" s="4"/>
    </row>
    <row r="212" spans="1:3" ht="9.75" hidden="1" customHeight="1" x14ac:dyDescent="0.15">
      <c r="A212" s="4"/>
      <c r="B212" s="4"/>
      <c r="C212" s="4"/>
    </row>
    <row r="213" spans="1:3" ht="9.75" hidden="1" customHeight="1" x14ac:dyDescent="0.15">
      <c r="A213" s="4"/>
      <c r="B213" s="4"/>
      <c r="C213" s="4"/>
    </row>
    <row r="214" spans="1:3" ht="9.75" hidden="1" customHeight="1" x14ac:dyDescent="0.15">
      <c r="A214" s="4"/>
      <c r="B214" s="4"/>
      <c r="C214" s="4"/>
    </row>
    <row r="215" spans="1:3" ht="9.75" hidden="1" customHeight="1" x14ac:dyDescent="0.15">
      <c r="A215" s="4"/>
      <c r="B215" s="4"/>
      <c r="C215" s="4"/>
    </row>
    <row r="216" spans="1:3" ht="9.75" hidden="1" customHeight="1" x14ac:dyDescent="0.15">
      <c r="A216" s="4"/>
      <c r="B216" s="4"/>
      <c r="C216" s="4"/>
    </row>
    <row r="217" spans="1:3" ht="9.75" hidden="1" customHeight="1" x14ac:dyDescent="0.15">
      <c r="A217" s="4"/>
      <c r="B217" s="4"/>
      <c r="C217" s="4"/>
    </row>
    <row r="218" spans="1:3" ht="9.75" hidden="1" customHeight="1" x14ac:dyDescent="0.15">
      <c r="A218" s="4"/>
      <c r="B218" s="4"/>
      <c r="C218" s="4"/>
    </row>
    <row r="219" spans="1:3" ht="9.75" hidden="1" customHeight="1" x14ac:dyDescent="0.15">
      <c r="A219" s="4"/>
      <c r="B219" s="4"/>
      <c r="C219" s="4"/>
    </row>
    <row r="220" spans="1:3" ht="9.75" hidden="1" customHeight="1" x14ac:dyDescent="0.15">
      <c r="A220" s="4"/>
      <c r="B220" s="4"/>
      <c r="C220" s="4"/>
    </row>
    <row r="221" spans="1:3" ht="9.75" hidden="1" customHeight="1" x14ac:dyDescent="0.15">
      <c r="A221" s="4"/>
      <c r="B221" s="4"/>
      <c r="C221" s="4"/>
    </row>
    <row r="222" spans="1:3" ht="9.75" hidden="1" customHeight="1" x14ac:dyDescent="0.15">
      <c r="A222" s="4"/>
      <c r="B222" s="4"/>
      <c r="C222" s="4"/>
    </row>
    <row r="223" spans="1:3" ht="9.75" hidden="1" customHeight="1" x14ac:dyDescent="0.15">
      <c r="A223" s="4"/>
      <c r="B223" s="4"/>
      <c r="C223" s="4"/>
    </row>
    <row r="224" spans="1:3" ht="9.75" hidden="1" customHeight="1" x14ac:dyDescent="0.15">
      <c r="A224" s="4"/>
      <c r="B224" s="4"/>
      <c r="C224" s="4"/>
    </row>
    <row r="225" spans="1:3" ht="9.75" hidden="1" customHeight="1" x14ac:dyDescent="0.15">
      <c r="A225" s="4"/>
      <c r="B225" s="4"/>
      <c r="C225" s="4"/>
    </row>
    <row r="226" spans="1:3" ht="9.75" hidden="1" customHeight="1" x14ac:dyDescent="0.15">
      <c r="A226" s="4"/>
      <c r="B226" s="4"/>
      <c r="C226" s="4"/>
    </row>
    <row r="227" spans="1:3" ht="9.75" hidden="1" customHeight="1" x14ac:dyDescent="0.15">
      <c r="A227" s="4"/>
      <c r="B227" s="4"/>
      <c r="C227" s="4"/>
    </row>
    <row r="228" spans="1:3" ht="9.75" hidden="1" customHeight="1" x14ac:dyDescent="0.15">
      <c r="A228" s="4"/>
      <c r="B228" s="4"/>
      <c r="C228" s="4"/>
    </row>
    <row r="229" spans="1:3" ht="9.75" hidden="1" customHeight="1" x14ac:dyDescent="0.15">
      <c r="A229" s="4"/>
      <c r="B229" s="4"/>
      <c r="C229" s="4"/>
    </row>
    <row r="230" spans="1:3" ht="9.75" hidden="1" customHeight="1" x14ac:dyDescent="0.15">
      <c r="A230" s="4"/>
      <c r="B230" s="4"/>
      <c r="C230" s="4"/>
    </row>
    <row r="231" spans="1:3" ht="9.75" hidden="1" customHeight="1" x14ac:dyDescent="0.15">
      <c r="A231" s="4"/>
      <c r="B231" s="4"/>
      <c r="C231" s="4"/>
    </row>
    <row r="232" spans="1:3" ht="9.75" hidden="1" customHeight="1" x14ac:dyDescent="0.15">
      <c r="A232" s="4"/>
      <c r="B232" s="4"/>
      <c r="C232" s="4"/>
    </row>
    <row r="233" spans="1:3" ht="9.75" hidden="1" customHeight="1" x14ac:dyDescent="0.15">
      <c r="A233" s="4"/>
      <c r="B233" s="4"/>
      <c r="C233" s="4"/>
    </row>
    <row r="234" spans="1:3" ht="9.75" hidden="1" customHeight="1" x14ac:dyDescent="0.15">
      <c r="A234" s="4"/>
      <c r="B234" s="4"/>
      <c r="C234" s="4"/>
    </row>
    <row r="235" spans="1:3" ht="9.75" hidden="1" customHeight="1" x14ac:dyDescent="0.15">
      <c r="A235" s="4"/>
      <c r="B235" s="4"/>
      <c r="C235" s="4"/>
    </row>
    <row r="236" spans="1:3" ht="9.75" hidden="1" customHeight="1" x14ac:dyDescent="0.15">
      <c r="A236" s="4"/>
      <c r="B236" s="4"/>
      <c r="C236" s="4"/>
    </row>
    <row r="237" spans="1:3" ht="9.75" hidden="1" customHeight="1" x14ac:dyDescent="0.15">
      <c r="A237" s="4"/>
      <c r="B237" s="4"/>
      <c r="C237" s="4"/>
    </row>
    <row r="238" spans="1:3" ht="9.75" hidden="1" customHeight="1" x14ac:dyDescent="0.15">
      <c r="A238" s="4"/>
      <c r="B238" s="4"/>
      <c r="C238" s="4"/>
    </row>
    <row r="239" spans="1:3" ht="9.75" hidden="1" customHeight="1" x14ac:dyDescent="0.15">
      <c r="A239" s="4"/>
      <c r="B239" s="4"/>
      <c r="C239" s="4"/>
    </row>
    <row r="240" spans="1:3" ht="9.75" hidden="1" customHeight="1" x14ac:dyDescent="0.15">
      <c r="A240" s="4"/>
      <c r="B240" s="4"/>
      <c r="C240" s="4"/>
    </row>
    <row r="241" spans="1:3" ht="9.75" hidden="1" customHeight="1" x14ac:dyDescent="0.15">
      <c r="A241" s="4"/>
      <c r="B241" s="4"/>
      <c r="C241" s="4"/>
    </row>
    <row r="242" spans="1:3" ht="9.75" hidden="1" customHeight="1" x14ac:dyDescent="0.15">
      <c r="A242" s="4"/>
      <c r="B242" s="4"/>
      <c r="C242" s="4"/>
    </row>
    <row r="243" spans="1:3" ht="9.75" hidden="1" customHeight="1" x14ac:dyDescent="0.15">
      <c r="A243" s="4"/>
      <c r="B243" s="4"/>
      <c r="C243" s="4"/>
    </row>
    <row r="244" spans="1:3" ht="9.75" hidden="1" customHeight="1" x14ac:dyDescent="0.15">
      <c r="A244" s="4"/>
      <c r="B244" s="4"/>
      <c r="C244" s="4"/>
    </row>
    <row r="245" spans="1:3" ht="9.75" hidden="1" customHeight="1" x14ac:dyDescent="0.15">
      <c r="A245" s="4"/>
      <c r="B245" s="4"/>
      <c r="C245" s="4"/>
    </row>
    <row r="246" spans="1:3" ht="9.75" hidden="1" customHeight="1" x14ac:dyDescent="0.15">
      <c r="A246" s="4"/>
      <c r="B246" s="4"/>
      <c r="C246" s="4"/>
    </row>
    <row r="247" spans="1:3" ht="9.75" hidden="1" customHeight="1" x14ac:dyDescent="0.15">
      <c r="A247" s="4"/>
      <c r="B247" s="4"/>
      <c r="C247" s="4"/>
    </row>
    <row r="248" spans="1:3" ht="9.75" hidden="1" customHeight="1" x14ac:dyDescent="0.15">
      <c r="A248" s="4"/>
      <c r="B248" s="4"/>
      <c r="C248" s="4"/>
    </row>
    <row r="249" spans="1:3" ht="9.75" hidden="1" customHeight="1" x14ac:dyDescent="0.15">
      <c r="A249" s="4"/>
      <c r="B249" s="4"/>
      <c r="C249" s="4"/>
    </row>
    <row r="250" spans="1:3" ht="9.75" hidden="1" customHeight="1" x14ac:dyDescent="0.15">
      <c r="A250" s="4"/>
      <c r="B250" s="4"/>
      <c r="C250" s="4"/>
    </row>
    <row r="251" spans="1:3" ht="9.75" hidden="1" customHeight="1" x14ac:dyDescent="0.15">
      <c r="A251" s="4"/>
      <c r="B251" s="4"/>
      <c r="C251" s="4"/>
    </row>
    <row r="252" spans="1:3" ht="9.75" hidden="1" customHeight="1" x14ac:dyDescent="0.15">
      <c r="A252" s="4"/>
      <c r="B252" s="4"/>
      <c r="C252" s="4"/>
    </row>
    <row r="253" spans="1:3" ht="9.75" hidden="1" customHeight="1" x14ac:dyDescent="0.15">
      <c r="A253" s="4"/>
      <c r="B253" s="4"/>
      <c r="C253" s="4"/>
    </row>
    <row r="254" spans="1:3" ht="9.75" hidden="1" customHeight="1" x14ac:dyDescent="0.15">
      <c r="A254" s="4"/>
      <c r="B254" s="4"/>
      <c r="C254" s="4"/>
    </row>
    <row r="255" spans="1:3" ht="9.75" hidden="1" customHeight="1" x14ac:dyDescent="0.15">
      <c r="A255" s="4"/>
      <c r="B255" s="4"/>
      <c r="C255" s="4"/>
    </row>
    <row r="256" spans="1:3" ht="9.75" hidden="1" customHeight="1" x14ac:dyDescent="0.15">
      <c r="A256" s="4"/>
      <c r="B256" s="4"/>
      <c r="C256" s="4"/>
    </row>
    <row r="257" spans="1:3" ht="9.75" hidden="1" customHeight="1" x14ac:dyDescent="0.15">
      <c r="A257" s="4"/>
      <c r="B257" s="4"/>
      <c r="C257" s="4"/>
    </row>
    <row r="258" spans="1:3" ht="9.75" hidden="1" customHeight="1" x14ac:dyDescent="0.15">
      <c r="A258" s="4"/>
      <c r="B258" s="4"/>
      <c r="C258" s="4"/>
    </row>
    <row r="259" spans="1:3" ht="9.75" hidden="1" customHeight="1" x14ac:dyDescent="0.15">
      <c r="A259" s="4"/>
      <c r="B259" s="4"/>
      <c r="C259" s="4"/>
    </row>
    <row r="260" spans="1:3" ht="9.75" hidden="1" customHeight="1" x14ac:dyDescent="0.15">
      <c r="A260" s="4"/>
      <c r="B260" s="4"/>
      <c r="C260" s="4"/>
    </row>
    <row r="261" spans="1:3" ht="9.75" hidden="1" customHeight="1" x14ac:dyDescent="0.15">
      <c r="A261" s="4"/>
      <c r="B261" s="4"/>
      <c r="C261" s="4"/>
    </row>
    <row r="262" spans="1:3" ht="9.75" hidden="1" customHeight="1" x14ac:dyDescent="0.15">
      <c r="A262" s="4"/>
      <c r="B262" s="4"/>
      <c r="C262" s="4"/>
    </row>
    <row r="263" spans="1:3" ht="9.75" hidden="1" customHeight="1" x14ac:dyDescent="0.15">
      <c r="A263" s="4"/>
      <c r="B263" s="4"/>
      <c r="C263" s="4"/>
    </row>
    <row r="264" spans="1:3" ht="9.75" hidden="1" customHeight="1" x14ac:dyDescent="0.15">
      <c r="A264" s="4"/>
      <c r="B264" s="4"/>
      <c r="C264" s="4"/>
    </row>
    <row r="265" spans="1:3" ht="9.75" hidden="1" customHeight="1" x14ac:dyDescent="0.15">
      <c r="A265" s="4"/>
      <c r="B265" s="4"/>
      <c r="C265" s="4"/>
    </row>
    <row r="266" spans="1:3" ht="9.75" hidden="1" customHeight="1" x14ac:dyDescent="0.15">
      <c r="A266" s="4"/>
      <c r="B266" s="4"/>
      <c r="C266" s="4"/>
    </row>
    <row r="267" spans="1:3" ht="9.75" hidden="1" customHeight="1" x14ac:dyDescent="0.15">
      <c r="A267" s="4"/>
      <c r="B267" s="4"/>
      <c r="C267" s="4"/>
    </row>
    <row r="268" spans="1:3" ht="9.75" hidden="1" customHeight="1" x14ac:dyDescent="0.15">
      <c r="A268" s="4"/>
      <c r="B268" s="4"/>
      <c r="C268" s="4"/>
    </row>
    <row r="269" spans="1:3" ht="9.75" hidden="1" customHeight="1" x14ac:dyDescent="0.15">
      <c r="A269" s="4"/>
      <c r="B269" s="4"/>
      <c r="C269" s="4"/>
    </row>
    <row r="270" spans="1:3" ht="9.75" hidden="1" customHeight="1" x14ac:dyDescent="0.15">
      <c r="A270" s="4"/>
      <c r="B270" s="4"/>
      <c r="C270" s="4"/>
    </row>
    <row r="271" spans="1:3" ht="9.75" hidden="1" customHeight="1" x14ac:dyDescent="0.15">
      <c r="A271" s="4"/>
      <c r="B271" s="4"/>
      <c r="C271" s="4"/>
    </row>
    <row r="272" spans="1:3" ht="9.75" hidden="1" customHeight="1" x14ac:dyDescent="0.15">
      <c r="A272" s="4"/>
      <c r="B272" s="4"/>
      <c r="C272" s="4"/>
    </row>
    <row r="273" spans="1:3" ht="9.75" hidden="1" customHeight="1" x14ac:dyDescent="0.15">
      <c r="A273" s="4"/>
      <c r="B273" s="4"/>
      <c r="C273" s="4"/>
    </row>
    <row r="274" spans="1:3" ht="9.75" hidden="1" customHeight="1" x14ac:dyDescent="0.15">
      <c r="A274" s="4"/>
      <c r="B274" s="4"/>
      <c r="C274" s="4"/>
    </row>
    <row r="275" spans="1:3" ht="9.75" hidden="1" customHeight="1" x14ac:dyDescent="0.15">
      <c r="A275" s="4"/>
      <c r="B275" s="4"/>
      <c r="C275" s="4"/>
    </row>
    <row r="276" spans="1:3" ht="9.75" hidden="1" customHeight="1" x14ac:dyDescent="0.15">
      <c r="A276" s="4"/>
      <c r="B276" s="4"/>
      <c r="C276" s="4"/>
    </row>
    <row r="277" spans="1:3" ht="9.75" hidden="1" customHeight="1" x14ac:dyDescent="0.15">
      <c r="A277" s="4"/>
      <c r="B277" s="4"/>
      <c r="C277" s="4"/>
    </row>
    <row r="278" spans="1:3" ht="9.75" hidden="1" customHeight="1" x14ac:dyDescent="0.15">
      <c r="A278" s="4"/>
      <c r="B278" s="4"/>
      <c r="C278" s="4"/>
    </row>
    <row r="279" spans="1:3" ht="9.75" hidden="1" customHeight="1" x14ac:dyDescent="0.15">
      <c r="A279" s="4"/>
      <c r="B279" s="4"/>
      <c r="C279" s="4"/>
    </row>
    <row r="280" spans="1:3" ht="9.75" hidden="1" customHeight="1" x14ac:dyDescent="0.15">
      <c r="A280" s="4"/>
      <c r="B280" s="4"/>
      <c r="C280" s="4"/>
    </row>
    <row r="281" spans="1:3" ht="9.75" hidden="1" customHeight="1" x14ac:dyDescent="0.15">
      <c r="A281" s="4"/>
      <c r="B281" s="4"/>
      <c r="C281" s="4"/>
    </row>
    <row r="282" spans="1:3" ht="9.75" hidden="1" customHeight="1" x14ac:dyDescent="0.15">
      <c r="A282" s="4"/>
      <c r="B282" s="4"/>
      <c r="C282" s="4"/>
    </row>
    <row r="283" spans="1:3" ht="9.75" hidden="1" customHeight="1" x14ac:dyDescent="0.15">
      <c r="A283" s="4"/>
      <c r="B283" s="4"/>
      <c r="C283" s="4"/>
    </row>
    <row r="284" spans="1:3" ht="9.75" hidden="1" customHeight="1" x14ac:dyDescent="0.15">
      <c r="A284" s="4"/>
      <c r="B284" s="4"/>
      <c r="C284" s="4"/>
    </row>
    <row r="285" spans="1:3" ht="9.75" hidden="1" customHeight="1" x14ac:dyDescent="0.15">
      <c r="A285" s="4"/>
      <c r="B285" s="4"/>
      <c r="C285" s="4"/>
    </row>
    <row r="286" spans="1:3" ht="9.75" hidden="1" customHeight="1" x14ac:dyDescent="0.15">
      <c r="A286" s="4"/>
      <c r="B286" s="4"/>
      <c r="C286" s="4"/>
    </row>
    <row r="287" spans="1:3" ht="9.75" hidden="1" customHeight="1" x14ac:dyDescent="0.15">
      <c r="A287" s="4"/>
      <c r="B287" s="4"/>
      <c r="C287" s="4"/>
    </row>
    <row r="288" spans="1:3" ht="9.75" hidden="1" customHeight="1" x14ac:dyDescent="0.15">
      <c r="A288" s="4"/>
      <c r="B288" s="4"/>
      <c r="C288" s="4"/>
    </row>
    <row r="289" spans="1:3" ht="9.75" hidden="1" customHeight="1" x14ac:dyDescent="0.15">
      <c r="A289" s="4"/>
      <c r="B289" s="4"/>
      <c r="C289" s="4"/>
    </row>
    <row r="290" spans="1:3" ht="9.75" hidden="1" customHeight="1" x14ac:dyDescent="0.15">
      <c r="A290" s="4"/>
      <c r="B290" s="4"/>
      <c r="C290" s="4"/>
    </row>
    <row r="291" spans="1:3" ht="9.75" hidden="1" customHeight="1" x14ac:dyDescent="0.15">
      <c r="A291" s="4"/>
      <c r="B291" s="4"/>
      <c r="C291" s="4"/>
    </row>
    <row r="292" spans="1:3" ht="9.75" hidden="1" customHeight="1" x14ac:dyDescent="0.15">
      <c r="A292" s="4"/>
      <c r="B292" s="4"/>
      <c r="C292" s="4"/>
    </row>
    <row r="293" spans="1:3" ht="9.75" hidden="1" customHeight="1" x14ac:dyDescent="0.15">
      <c r="A293" s="4"/>
      <c r="B293" s="4"/>
      <c r="C293" s="4"/>
    </row>
    <row r="294" spans="1:3" ht="9.75" hidden="1" customHeight="1" x14ac:dyDescent="0.15">
      <c r="A294" s="4"/>
      <c r="B294" s="4"/>
      <c r="C294" s="4"/>
    </row>
    <row r="295" spans="1:3" ht="9.75" hidden="1" customHeight="1" x14ac:dyDescent="0.15">
      <c r="A295" s="4"/>
      <c r="B295" s="4"/>
      <c r="C295" s="4"/>
    </row>
    <row r="296" spans="1:3" ht="9.75" hidden="1" customHeight="1" x14ac:dyDescent="0.15">
      <c r="A296" s="4"/>
      <c r="B296" s="4"/>
      <c r="C296" s="4"/>
    </row>
    <row r="297" spans="1:3" ht="9.75" hidden="1" customHeight="1" x14ac:dyDescent="0.15">
      <c r="A297" s="4"/>
      <c r="B297" s="4"/>
      <c r="C297" s="4"/>
    </row>
    <row r="298" spans="1:3" ht="9.75" hidden="1" customHeight="1" x14ac:dyDescent="0.15">
      <c r="A298" s="4"/>
      <c r="B298" s="4"/>
      <c r="C298" s="4"/>
    </row>
    <row r="299" spans="1:3" ht="9.75" hidden="1" customHeight="1" x14ac:dyDescent="0.15">
      <c r="A299" s="4"/>
      <c r="B299" s="4"/>
      <c r="C299" s="4"/>
    </row>
    <row r="300" spans="1:3" ht="9.75" hidden="1" customHeight="1" x14ac:dyDescent="0.15">
      <c r="A300" s="4"/>
      <c r="B300" s="4"/>
      <c r="C300" s="4"/>
    </row>
    <row r="301" spans="1:3" ht="9.75" hidden="1" customHeight="1" x14ac:dyDescent="0.15">
      <c r="A301" s="4"/>
      <c r="B301" s="4"/>
      <c r="C301" s="4"/>
    </row>
    <row r="302" spans="1:3" ht="9.75" hidden="1" customHeight="1" x14ac:dyDescent="0.15">
      <c r="A302" s="4"/>
      <c r="B302" s="4"/>
      <c r="C302" s="4"/>
    </row>
    <row r="303" spans="1:3" ht="9.75" hidden="1" customHeight="1" x14ac:dyDescent="0.15">
      <c r="A303" s="4"/>
      <c r="B303" s="4"/>
      <c r="C303" s="4"/>
    </row>
    <row r="304" spans="1:3" ht="9.75" hidden="1" customHeight="1" x14ac:dyDescent="0.15">
      <c r="A304" s="4"/>
      <c r="B304" s="4"/>
      <c r="C304" s="4"/>
    </row>
    <row r="305" spans="1:3" ht="9.75" hidden="1" customHeight="1" x14ac:dyDescent="0.15">
      <c r="A305" s="4"/>
      <c r="B305" s="4"/>
      <c r="C305" s="4"/>
    </row>
    <row r="306" spans="1:3" ht="9.75" hidden="1" customHeight="1" x14ac:dyDescent="0.15">
      <c r="A306" s="4"/>
      <c r="B306" s="4"/>
      <c r="C306" s="4"/>
    </row>
    <row r="307" spans="1:3" ht="9.75" hidden="1" customHeight="1" x14ac:dyDescent="0.15">
      <c r="A307" s="4"/>
      <c r="B307" s="4"/>
      <c r="C307" s="4"/>
    </row>
    <row r="308" spans="1:3" ht="9.75" hidden="1" customHeight="1" x14ac:dyDescent="0.15">
      <c r="A308" s="4"/>
      <c r="B308" s="4"/>
      <c r="C308" s="4"/>
    </row>
    <row r="309" spans="1:3" ht="9.75" hidden="1" customHeight="1" x14ac:dyDescent="0.15">
      <c r="A309" s="4"/>
      <c r="B309" s="4"/>
      <c r="C309" s="4"/>
    </row>
    <row r="310" spans="1:3" ht="9.75" hidden="1" customHeight="1" x14ac:dyDescent="0.15">
      <c r="A310" s="4"/>
      <c r="B310" s="4"/>
      <c r="C310" s="4"/>
    </row>
    <row r="311" spans="1:3" ht="9.75" hidden="1" customHeight="1" x14ac:dyDescent="0.15">
      <c r="A311" s="4"/>
      <c r="B311" s="4"/>
      <c r="C311" s="4"/>
    </row>
    <row r="312" spans="1:3" ht="9.75" hidden="1" customHeight="1" x14ac:dyDescent="0.15">
      <c r="A312" s="4"/>
      <c r="B312" s="4"/>
      <c r="C312" s="4"/>
    </row>
    <row r="313" spans="1:3" ht="9.75" hidden="1" customHeight="1" x14ac:dyDescent="0.15">
      <c r="A313" s="4"/>
      <c r="B313" s="4"/>
      <c r="C313" s="4"/>
    </row>
    <row r="314" spans="1:3" ht="9.75" hidden="1" customHeight="1" x14ac:dyDescent="0.15">
      <c r="A314" s="4"/>
      <c r="B314" s="4"/>
      <c r="C314" s="4"/>
    </row>
    <row r="315" spans="1:3" ht="9.75" hidden="1" customHeight="1" x14ac:dyDescent="0.15">
      <c r="A315" s="4"/>
      <c r="B315" s="4"/>
      <c r="C315" s="4"/>
    </row>
    <row r="316" spans="1:3" ht="9.75" hidden="1" customHeight="1" x14ac:dyDescent="0.15">
      <c r="A316" s="4"/>
      <c r="B316" s="4"/>
      <c r="C316" s="4"/>
    </row>
    <row r="317" spans="1:3" ht="9.75" hidden="1" customHeight="1" x14ac:dyDescent="0.15">
      <c r="A317" s="4"/>
      <c r="B317" s="4"/>
      <c r="C317" s="4"/>
    </row>
    <row r="318" spans="1:3" ht="9.75" hidden="1" customHeight="1" x14ac:dyDescent="0.15">
      <c r="A318" s="4"/>
      <c r="B318" s="4"/>
      <c r="C318" s="4"/>
    </row>
    <row r="319" spans="1:3" ht="9.75" hidden="1" customHeight="1" x14ac:dyDescent="0.15">
      <c r="A319" s="4"/>
      <c r="B319" s="4"/>
      <c r="C319" s="4"/>
    </row>
    <row r="320" spans="1:3" ht="9.75" hidden="1" customHeight="1" x14ac:dyDescent="0.15">
      <c r="A320" s="4"/>
      <c r="B320" s="4"/>
      <c r="C320" s="4"/>
    </row>
    <row r="321" spans="1:3" ht="9.75" hidden="1" customHeight="1" x14ac:dyDescent="0.15">
      <c r="A321" s="4"/>
      <c r="B321" s="4"/>
      <c r="C321" s="4"/>
    </row>
    <row r="322" spans="1:3" ht="9.75" hidden="1" customHeight="1" x14ac:dyDescent="0.15">
      <c r="A322" s="4"/>
      <c r="B322" s="4"/>
      <c r="C322" s="4"/>
    </row>
    <row r="323" spans="1:3" ht="9.75" hidden="1" customHeight="1" x14ac:dyDescent="0.15">
      <c r="A323" s="4"/>
      <c r="B323" s="4"/>
      <c r="C323" s="4"/>
    </row>
    <row r="324" spans="1:3" ht="9.75" hidden="1" customHeight="1" x14ac:dyDescent="0.15">
      <c r="A324" s="4"/>
      <c r="B324" s="4"/>
      <c r="C324" s="4"/>
    </row>
    <row r="325" spans="1:3" ht="9.75" hidden="1" customHeight="1" x14ac:dyDescent="0.15">
      <c r="A325" s="4"/>
      <c r="B325" s="4"/>
      <c r="C325" s="4"/>
    </row>
    <row r="326" spans="1:3" ht="9.75" hidden="1" customHeight="1" x14ac:dyDescent="0.15">
      <c r="A326" s="4"/>
      <c r="B326" s="4"/>
      <c r="C326" s="4"/>
    </row>
    <row r="327" spans="1:3" ht="9.75" hidden="1" customHeight="1" x14ac:dyDescent="0.15">
      <c r="A327" s="4"/>
      <c r="B327" s="4"/>
      <c r="C327" s="4"/>
    </row>
    <row r="328" spans="1:3" ht="9.75" hidden="1" customHeight="1" x14ac:dyDescent="0.15">
      <c r="A328" s="4"/>
      <c r="B328" s="4"/>
      <c r="C328" s="4"/>
    </row>
    <row r="329" spans="1:3" ht="9.75" hidden="1" customHeight="1" x14ac:dyDescent="0.15">
      <c r="A329" s="4"/>
      <c r="B329" s="4"/>
      <c r="C329" s="4"/>
    </row>
    <row r="330" spans="1:3" ht="9.75" hidden="1" customHeight="1" x14ac:dyDescent="0.15">
      <c r="A330" s="4"/>
      <c r="B330" s="4"/>
      <c r="C330" s="4"/>
    </row>
    <row r="331" spans="1:3" ht="9.75" hidden="1" customHeight="1" x14ac:dyDescent="0.15">
      <c r="A331" s="4"/>
      <c r="B331" s="4"/>
      <c r="C331" s="4"/>
    </row>
    <row r="332" spans="1:3" ht="9.75" hidden="1" customHeight="1" x14ac:dyDescent="0.15">
      <c r="A332" s="4"/>
      <c r="B332" s="4"/>
      <c r="C332" s="4"/>
    </row>
    <row r="333" spans="1:3" ht="9.75" hidden="1" customHeight="1" x14ac:dyDescent="0.15">
      <c r="A333" s="4"/>
      <c r="B333" s="4"/>
      <c r="C333" s="4"/>
    </row>
    <row r="334" spans="1:3" ht="9.75" hidden="1" customHeight="1" x14ac:dyDescent="0.15">
      <c r="A334" s="4"/>
      <c r="B334" s="4"/>
      <c r="C334" s="4"/>
    </row>
    <row r="335" spans="1:3" ht="9.75" hidden="1" customHeight="1" x14ac:dyDescent="0.15">
      <c r="A335" s="4"/>
      <c r="B335" s="4"/>
      <c r="C335" s="4"/>
    </row>
    <row r="336" spans="1:3" ht="9.75" hidden="1" customHeight="1" x14ac:dyDescent="0.15">
      <c r="A336" s="4"/>
      <c r="B336" s="4"/>
      <c r="C336" s="4"/>
    </row>
    <row r="337" spans="1:3" ht="9.75" hidden="1" customHeight="1" x14ac:dyDescent="0.15">
      <c r="A337" s="4"/>
      <c r="B337" s="4"/>
      <c r="C337" s="4"/>
    </row>
    <row r="338" spans="1:3" ht="9.75" hidden="1" customHeight="1" x14ac:dyDescent="0.15">
      <c r="A338" s="4"/>
      <c r="B338" s="4"/>
      <c r="C338" s="4"/>
    </row>
    <row r="339" spans="1:3" ht="9.75" hidden="1" customHeight="1" x14ac:dyDescent="0.15">
      <c r="A339" s="4"/>
      <c r="B339" s="4"/>
      <c r="C339" s="4"/>
    </row>
    <row r="340" spans="1:3" ht="9.75" hidden="1" customHeight="1" x14ac:dyDescent="0.15">
      <c r="A340" s="4"/>
      <c r="B340" s="4"/>
      <c r="C340" s="4"/>
    </row>
    <row r="341" spans="1:3" ht="9.75" hidden="1" customHeight="1" x14ac:dyDescent="0.15">
      <c r="A341" s="4"/>
      <c r="B341" s="4"/>
      <c r="C341" s="4"/>
    </row>
    <row r="342" spans="1:3" ht="9.75" hidden="1" customHeight="1" x14ac:dyDescent="0.15">
      <c r="A342" s="4"/>
      <c r="B342" s="4"/>
      <c r="C342" s="4"/>
    </row>
    <row r="343" spans="1:3" ht="9.75" hidden="1" customHeight="1" x14ac:dyDescent="0.15">
      <c r="A343" s="4"/>
      <c r="B343" s="4"/>
      <c r="C343" s="4"/>
    </row>
    <row r="344" spans="1:3" ht="9.75" hidden="1" customHeight="1" x14ac:dyDescent="0.15">
      <c r="A344" s="4"/>
      <c r="B344" s="4"/>
      <c r="C344" s="4"/>
    </row>
    <row r="345" spans="1:3" ht="9.75" hidden="1" customHeight="1" x14ac:dyDescent="0.15">
      <c r="A345" s="4"/>
      <c r="B345" s="4"/>
      <c r="C345" s="4"/>
    </row>
    <row r="346" spans="1:3" ht="9.75" hidden="1" customHeight="1" x14ac:dyDescent="0.15">
      <c r="A346" s="4"/>
      <c r="B346" s="4"/>
      <c r="C346" s="4"/>
    </row>
    <row r="347" spans="1:3" ht="9.75" hidden="1" customHeight="1" x14ac:dyDescent="0.15">
      <c r="A347" s="4"/>
      <c r="B347" s="4"/>
      <c r="C347" s="4"/>
    </row>
    <row r="348" spans="1:3" ht="9.75" hidden="1" customHeight="1" x14ac:dyDescent="0.15">
      <c r="A348" s="4"/>
      <c r="B348" s="4"/>
      <c r="C348" s="4"/>
    </row>
    <row r="349" spans="1:3" ht="9.75" hidden="1" customHeight="1" x14ac:dyDescent="0.15">
      <c r="A349" s="4"/>
      <c r="B349" s="4"/>
      <c r="C349" s="4"/>
    </row>
    <row r="350" spans="1:3" ht="9.75" hidden="1" customHeight="1" x14ac:dyDescent="0.15">
      <c r="A350" s="4"/>
      <c r="B350" s="4"/>
      <c r="C350" s="4"/>
    </row>
    <row r="351" spans="1:3" ht="9.75" hidden="1" customHeight="1" x14ac:dyDescent="0.15">
      <c r="A351" s="4"/>
      <c r="B351" s="4"/>
      <c r="C351" s="4"/>
    </row>
    <row r="352" spans="1:3" ht="9.75" hidden="1" customHeight="1" x14ac:dyDescent="0.15">
      <c r="A352" s="4"/>
      <c r="B352" s="4"/>
      <c r="C352" s="4"/>
    </row>
    <row r="353" spans="1:3" ht="9.75" hidden="1" customHeight="1" x14ac:dyDescent="0.15">
      <c r="A353" s="4"/>
      <c r="B353" s="4"/>
      <c r="C353" s="4"/>
    </row>
    <row r="354" spans="1:3" ht="9.75" hidden="1" customHeight="1" x14ac:dyDescent="0.15">
      <c r="A354" s="4"/>
      <c r="B354" s="4"/>
      <c r="C354" s="4"/>
    </row>
    <row r="355" spans="1:3" ht="9.75" hidden="1" customHeight="1" x14ac:dyDescent="0.15">
      <c r="A355" s="4"/>
      <c r="B355" s="4"/>
      <c r="C355" s="4"/>
    </row>
    <row r="356" spans="1:3" ht="9.75" hidden="1" customHeight="1" x14ac:dyDescent="0.15">
      <c r="A356" s="4"/>
      <c r="B356" s="4"/>
      <c r="C356" s="4"/>
    </row>
    <row r="357" spans="1:3" ht="9.75" hidden="1" customHeight="1" x14ac:dyDescent="0.15">
      <c r="A357" s="4"/>
      <c r="B357" s="4"/>
      <c r="C357" s="4"/>
    </row>
    <row r="358" spans="1:3" ht="9.75" hidden="1" customHeight="1" x14ac:dyDescent="0.15">
      <c r="A358" s="4"/>
      <c r="B358" s="4"/>
      <c r="C358" s="4"/>
    </row>
    <row r="359" spans="1:3" ht="9.75" hidden="1" customHeight="1" x14ac:dyDescent="0.15">
      <c r="A359" s="4"/>
      <c r="B359" s="4"/>
      <c r="C359" s="4"/>
    </row>
    <row r="360" spans="1:3" ht="9.75" hidden="1" customHeight="1" x14ac:dyDescent="0.15">
      <c r="A360" s="4"/>
      <c r="B360" s="4"/>
      <c r="C360" s="4"/>
    </row>
    <row r="361" spans="1:3" ht="9.75" hidden="1" customHeight="1" x14ac:dyDescent="0.15">
      <c r="A361" s="4"/>
      <c r="B361" s="4"/>
      <c r="C361" s="4"/>
    </row>
    <row r="362" spans="1:3" ht="9.75" hidden="1" customHeight="1" x14ac:dyDescent="0.15">
      <c r="A362" s="4"/>
      <c r="B362" s="4"/>
      <c r="C362" s="4"/>
    </row>
    <row r="363" spans="1:3" ht="9.75" hidden="1" customHeight="1" x14ac:dyDescent="0.15">
      <c r="A363" s="4"/>
      <c r="B363" s="4"/>
      <c r="C363" s="4"/>
    </row>
    <row r="364" spans="1:3" ht="9.75" hidden="1" customHeight="1" x14ac:dyDescent="0.15">
      <c r="A364" s="4"/>
      <c r="B364" s="4"/>
      <c r="C364" s="4"/>
    </row>
    <row r="365" spans="1:3" ht="9.75" hidden="1" customHeight="1" x14ac:dyDescent="0.15">
      <c r="A365" s="4"/>
      <c r="B365" s="4"/>
      <c r="C365" s="4"/>
    </row>
    <row r="366" spans="1:3" ht="9.75" hidden="1" customHeight="1" x14ac:dyDescent="0.15">
      <c r="A366" s="4"/>
      <c r="B366" s="4"/>
      <c r="C366" s="4"/>
    </row>
    <row r="367" spans="1:3" ht="9.75" hidden="1" customHeight="1" x14ac:dyDescent="0.15">
      <c r="A367" s="4"/>
      <c r="B367" s="4"/>
      <c r="C367" s="4"/>
    </row>
    <row r="368" spans="1:3" ht="9.75" hidden="1" customHeight="1" x14ac:dyDescent="0.15">
      <c r="A368" s="4"/>
      <c r="B368" s="4"/>
      <c r="C368" s="4"/>
    </row>
    <row r="369" spans="1:3" ht="9.75" hidden="1" customHeight="1" x14ac:dyDescent="0.15">
      <c r="A369" s="4"/>
      <c r="B369" s="4"/>
      <c r="C369" s="4"/>
    </row>
    <row r="370" spans="1:3" ht="9.75" hidden="1" customHeight="1" x14ac:dyDescent="0.15">
      <c r="A370" s="4"/>
      <c r="B370" s="4"/>
      <c r="C370" s="4"/>
    </row>
    <row r="371" spans="1:3" ht="9.75" hidden="1" customHeight="1" x14ac:dyDescent="0.15">
      <c r="A371" s="4"/>
      <c r="B371" s="4"/>
      <c r="C371" s="4"/>
    </row>
    <row r="372" spans="1:3" ht="9.75" hidden="1" customHeight="1" x14ac:dyDescent="0.15">
      <c r="A372" s="4"/>
      <c r="B372" s="4"/>
      <c r="C372" s="4"/>
    </row>
    <row r="373" spans="1:3" ht="9.75" hidden="1" customHeight="1" x14ac:dyDescent="0.15">
      <c r="A373" s="4"/>
      <c r="B373" s="4"/>
      <c r="C373" s="4"/>
    </row>
    <row r="374" spans="1:3" ht="9.75" hidden="1" customHeight="1" x14ac:dyDescent="0.15">
      <c r="A374" s="4"/>
      <c r="B374" s="4"/>
      <c r="C374" s="4"/>
    </row>
    <row r="375" spans="1:3" ht="9.75" hidden="1" customHeight="1" x14ac:dyDescent="0.15">
      <c r="A375" s="4"/>
      <c r="B375" s="4"/>
      <c r="C375" s="4"/>
    </row>
    <row r="376" spans="1:3" ht="9.75" hidden="1" customHeight="1" x14ac:dyDescent="0.15">
      <c r="A376" s="4"/>
      <c r="B376" s="4"/>
      <c r="C376" s="4"/>
    </row>
    <row r="377" spans="1:3" ht="9.75" hidden="1" customHeight="1" x14ac:dyDescent="0.15">
      <c r="A377" s="4"/>
      <c r="B377" s="4"/>
      <c r="C377" s="4"/>
    </row>
    <row r="378" spans="1:3" ht="9.75" hidden="1" customHeight="1" x14ac:dyDescent="0.15">
      <c r="A378" s="4"/>
      <c r="B378" s="4"/>
      <c r="C378" s="4"/>
    </row>
    <row r="379" spans="1:3" ht="9.75" hidden="1" customHeight="1" x14ac:dyDescent="0.15">
      <c r="A379" s="4"/>
      <c r="B379" s="4"/>
      <c r="C379" s="4"/>
    </row>
    <row r="380" spans="1:3" ht="9.75" hidden="1" customHeight="1" x14ac:dyDescent="0.15">
      <c r="A380" s="4"/>
      <c r="B380" s="4"/>
      <c r="C380" s="4"/>
    </row>
    <row r="381" spans="1:3" ht="9.75" hidden="1" customHeight="1" x14ac:dyDescent="0.15">
      <c r="A381" s="4"/>
      <c r="B381" s="4"/>
      <c r="C381" s="4"/>
    </row>
    <row r="382" spans="1:3" ht="9.75" hidden="1" customHeight="1" x14ac:dyDescent="0.15">
      <c r="A382" s="4"/>
      <c r="B382" s="4"/>
      <c r="C382" s="4"/>
    </row>
    <row r="383" spans="1:3" ht="9.75" hidden="1" customHeight="1" x14ac:dyDescent="0.15">
      <c r="A383" s="4"/>
      <c r="B383" s="4"/>
      <c r="C383" s="4"/>
    </row>
    <row r="384" spans="1:3" ht="9.75" hidden="1" customHeight="1" x14ac:dyDescent="0.15">
      <c r="A384" s="4"/>
      <c r="B384" s="4"/>
      <c r="C384" s="4"/>
    </row>
    <row r="385" spans="1:3" ht="9.75" hidden="1" customHeight="1" x14ac:dyDescent="0.15">
      <c r="A385" s="4"/>
      <c r="B385" s="4"/>
      <c r="C385" s="4"/>
    </row>
    <row r="386" spans="1:3" ht="9.75" hidden="1" customHeight="1" x14ac:dyDescent="0.15">
      <c r="A386" s="4"/>
      <c r="B386" s="4"/>
      <c r="C386" s="4"/>
    </row>
    <row r="387" spans="1:3" ht="9.75" hidden="1" customHeight="1" x14ac:dyDescent="0.15">
      <c r="A387" s="4"/>
      <c r="B387" s="4"/>
      <c r="C387" s="4"/>
    </row>
    <row r="388" spans="1:3" ht="9.75" hidden="1" customHeight="1" x14ac:dyDescent="0.15">
      <c r="A388" s="4"/>
      <c r="B388" s="4"/>
      <c r="C388" s="4"/>
    </row>
    <row r="389" spans="1:3" ht="9.75" hidden="1" customHeight="1" x14ac:dyDescent="0.15">
      <c r="A389" s="4"/>
      <c r="B389" s="4"/>
      <c r="C389" s="4"/>
    </row>
    <row r="390" spans="1:3" ht="9.75" hidden="1" customHeight="1" x14ac:dyDescent="0.15">
      <c r="A390" s="4"/>
      <c r="B390" s="4"/>
      <c r="C390" s="4"/>
    </row>
    <row r="391" spans="1:3" ht="9.75" hidden="1" customHeight="1" x14ac:dyDescent="0.15">
      <c r="A391" s="4"/>
      <c r="B391" s="4"/>
      <c r="C391" s="4"/>
    </row>
    <row r="392" spans="1:3" ht="9.75" hidden="1" customHeight="1" x14ac:dyDescent="0.15">
      <c r="A392" s="4"/>
      <c r="B392" s="4"/>
      <c r="C392" s="4"/>
    </row>
    <row r="393" spans="1:3" ht="9.75" hidden="1" customHeight="1" x14ac:dyDescent="0.15">
      <c r="A393" s="4"/>
      <c r="B393" s="4"/>
      <c r="C393" s="4"/>
    </row>
    <row r="394" spans="1:3" ht="9.75" hidden="1" customHeight="1" x14ac:dyDescent="0.15">
      <c r="A394" s="4"/>
      <c r="B394" s="4"/>
      <c r="C394" s="4"/>
    </row>
    <row r="395" spans="1:3" ht="9.75" hidden="1" customHeight="1" x14ac:dyDescent="0.15">
      <c r="A395" s="4"/>
      <c r="B395" s="4"/>
      <c r="C395" s="4"/>
    </row>
    <row r="396" spans="1:3" ht="9.75" hidden="1" customHeight="1" x14ac:dyDescent="0.15">
      <c r="A396" s="4"/>
      <c r="B396" s="4"/>
      <c r="C396" s="4"/>
    </row>
    <row r="397" spans="1:3" ht="9.75" hidden="1" customHeight="1" x14ac:dyDescent="0.15">
      <c r="A397" s="4"/>
      <c r="B397" s="4"/>
      <c r="C397" s="4"/>
    </row>
    <row r="398" spans="1:3" ht="9.75" hidden="1" customHeight="1" x14ac:dyDescent="0.15">
      <c r="A398" s="4"/>
      <c r="B398" s="4"/>
      <c r="C398" s="4"/>
    </row>
    <row r="399" spans="1:3" ht="9.75" hidden="1" customHeight="1" x14ac:dyDescent="0.15">
      <c r="A399" s="4"/>
      <c r="B399" s="4"/>
      <c r="C399" s="4"/>
    </row>
    <row r="400" spans="1:3" ht="9.75" hidden="1" customHeight="1" x14ac:dyDescent="0.15">
      <c r="A400" s="4"/>
      <c r="B400" s="4"/>
      <c r="C400" s="4"/>
    </row>
    <row r="401" spans="1:3" ht="9.75" hidden="1" customHeight="1" x14ac:dyDescent="0.15">
      <c r="A401" s="4"/>
      <c r="B401" s="4"/>
      <c r="C401" s="4"/>
    </row>
    <row r="402" spans="1:3" ht="9.75" hidden="1" customHeight="1" x14ac:dyDescent="0.15">
      <c r="A402" s="4"/>
      <c r="B402" s="4"/>
      <c r="C402" s="4"/>
    </row>
    <row r="403" spans="1:3" ht="9.75" hidden="1" customHeight="1" x14ac:dyDescent="0.15">
      <c r="A403" s="4"/>
      <c r="B403" s="4"/>
      <c r="C403" s="4"/>
    </row>
    <row r="404" spans="1:3" ht="9.75" hidden="1" customHeight="1" x14ac:dyDescent="0.15">
      <c r="A404" s="4"/>
      <c r="B404" s="4"/>
      <c r="C404" s="4"/>
    </row>
    <row r="405" spans="1:3" ht="9.75" hidden="1" customHeight="1" x14ac:dyDescent="0.15">
      <c r="A405" s="4"/>
      <c r="B405" s="4"/>
      <c r="C405" s="4"/>
    </row>
    <row r="406" spans="1:3" ht="9.75" hidden="1" customHeight="1" x14ac:dyDescent="0.15">
      <c r="A406" s="4"/>
      <c r="B406" s="4"/>
      <c r="C406" s="4"/>
    </row>
    <row r="407" spans="1:3" ht="9.75" hidden="1" customHeight="1" x14ac:dyDescent="0.15">
      <c r="A407" s="4"/>
      <c r="B407" s="4"/>
      <c r="C407" s="4"/>
    </row>
    <row r="408" spans="1:3" ht="9.75" hidden="1" customHeight="1" x14ac:dyDescent="0.15">
      <c r="A408" s="4"/>
      <c r="B408" s="4"/>
      <c r="C408" s="4"/>
    </row>
    <row r="409" spans="1:3" ht="9.75" hidden="1" customHeight="1" x14ac:dyDescent="0.15">
      <c r="A409" s="4"/>
      <c r="B409" s="4"/>
      <c r="C409" s="4"/>
    </row>
    <row r="410" spans="1:3" ht="9.75" hidden="1" customHeight="1" x14ac:dyDescent="0.15">
      <c r="A410" s="4"/>
      <c r="B410" s="4"/>
      <c r="C410" s="4"/>
    </row>
    <row r="411" spans="1:3" ht="9.75" hidden="1" customHeight="1" x14ac:dyDescent="0.15">
      <c r="A411" s="4"/>
      <c r="B411" s="4"/>
      <c r="C411" s="4"/>
    </row>
    <row r="412" spans="1:3" ht="9.75" hidden="1" customHeight="1" x14ac:dyDescent="0.15">
      <c r="A412" s="4"/>
      <c r="B412" s="4"/>
      <c r="C412" s="4"/>
    </row>
    <row r="413" spans="1:3" ht="9.75" hidden="1" customHeight="1" x14ac:dyDescent="0.15">
      <c r="A413" s="4"/>
      <c r="B413" s="4"/>
      <c r="C413" s="4"/>
    </row>
    <row r="414" spans="1:3" ht="9.75" hidden="1" customHeight="1" x14ac:dyDescent="0.15">
      <c r="A414" s="4"/>
      <c r="B414" s="4"/>
      <c r="C414" s="4"/>
    </row>
    <row r="415" spans="1:3" ht="9.75" hidden="1" customHeight="1" x14ac:dyDescent="0.15">
      <c r="A415" s="4"/>
      <c r="B415" s="4"/>
      <c r="C415" s="4"/>
    </row>
    <row r="416" spans="1:3" ht="9.75" hidden="1" customHeight="1" x14ac:dyDescent="0.15">
      <c r="A416" s="4"/>
      <c r="B416" s="4"/>
      <c r="C416" s="4"/>
    </row>
    <row r="417" spans="1:3" ht="9.75" hidden="1" customHeight="1" x14ac:dyDescent="0.15">
      <c r="A417" s="4"/>
      <c r="B417" s="4"/>
      <c r="C417" s="4"/>
    </row>
    <row r="418" spans="1:3" ht="9.75" hidden="1" customHeight="1" x14ac:dyDescent="0.15">
      <c r="A418" s="4"/>
      <c r="B418" s="4"/>
      <c r="C418" s="4"/>
    </row>
    <row r="419" spans="1:3" ht="9.75" hidden="1" customHeight="1" x14ac:dyDescent="0.15">
      <c r="A419" s="4"/>
      <c r="B419" s="4"/>
      <c r="C419" s="4"/>
    </row>
    <row r="420" spans="1:3" ht="9.75" hidden="1" customHeight="1" x14ac:dyDescent="0.15">
      <c r="A420" s="4"/>
      <c r="B420" s="4"/>
      <c r="C420" s="4"/>
    </row>
    <row r="421" spans="1:3" ht="9.75" hidden="1" customHeight="1" x14ac:dyDescent="0.15">
      <c r="A421" s="4"/>
      <c r="B421" s="4"/>
      <c r="C421" s="4"/>
    </row>
    <row r="422" spans="1:3" ht="9.75" hidden="1" customHeight="1" x14ac:dyDescent="0.15">
      <c r="A422" s="4"/>
      <c r="B422" s="4"/>
      <c r="C422" s="4"/>
    </row>
    <row r="423" spans="1:3" ht="9.75" hidden="1" customHeight="1" x14ac:dyDescent="0.15">
      <c r="A423" s="4"/>
      <c r="B423" s="4"/>
      <c r="C423" s="4"/>
    </row>
    <row r="424" spans="1:3" ht="9.75" hidden="1" customHeight="1" x14ac:dyDescent="0.15">
      <c r="A424" s="4"/>
      <c r="B424" s="4"/>
      <c r="C424" s="4"/>
    </row>
    <row r="425" spans="1:3" ht="9.75" hidden="1" customHeight="1" x14ac:dyDescent="0.15">
      <c r="A425" s="4"/>
      <c r="B425" s="4"/>
      <c r="C425" s="4"/>
    </row>
    <row r="426" spans="1:3" ht="9.75" hidden="1" customHeight="1" x14ac:dyDescent="0.15">
      <c r="A426" s="4"/>
      <c r="B426" s="4"/>
      <c r="C426" s="4"/>
    </row>
    <row r="427" spans="1:3" ht="9.75" hidden="1" customHeight="1" x14ac:dyDescent="0.15">
      <c r="A427" s="4"/>
      <c r="B427" s="4"/>
      <c r="C427" s="4"/>
    </row>
    <row r="428" spans="1:3" ht="9.75" hidden="1" customHeight="1" x14ac:dyDescent="0.15">
      <c r="A428" s="4"/>
      <c r="B428" s="4"/>
      <c r="C428" s="4"/>
    </row>
    <row r="429" spans="1:3" ht="9.75" hidden="1" customHeight="1" x14ac:dyDescent="0.15">
      <c r="A429" s="4"/>
      <c r="B429" s="4"/>
      <c r="C429" s="4"/>
    </row>
    <row r="430" spans="1:3" ht="9.75" hidden="1" customHeight="1" x14ac:dyDescent="0.15">
      <c r="A430" s="4"/>
      <c r="B430" s="4"/>
      <c r="C430" s="4"/>
    </row>
    <row r="431" spans="1:3" ht="9.75" hidden="1" customHeight="1" x14ac:dyDescent="0.15">
      <c r="A431" s="4"/>
      <c r="B431" s="4"/>
      <c r="C431" s="4"/>
    </row>
    <row r="432" spans="1:3" ht="9.75" hidden="1" customHeight="1" x14ac:dyDescent="0.15">
      <c r="A432" s="4"/>
      <c r="B432" s="4"/>
      <c r="C432" s="4"/>
    </row>
    <row r="433" spans="1:3" ht="9.75" hidden="1" customHeight="1" x14ac:dyDescent="0.15">
      <c r="A433" s="4"/>
      <c r="B433" s="4"/>
      <c r="C433" s="4"/>
    </row>
    <row r="434" spans="1:3" ht="9.75" hidden="1" customHeight="1" x14ac:dyDescent="0.15">
      <c r="A434" s="4"/>
      <c r="B434" s="4"/>
      <c r="C434" s="4"/>
    </row>
    <row r="435" spans="1:3" ht="9.75" hidden="1" customHeight="1" x14ac:dyDescent="0.15">
      <c r="A435" s="4"/>
      <c r="B435" s="4"/>
      <c r="C435" s="4"/>
    </row>
    <row r="436" spans="1:3" ht="9.75" hidden="1" customHeight="1" x14ac:dyDescent="0.15">
      <c r="A436" s="4"/>
      <c r="B436" s="4"/>
      <c r="C436" s="4"/>
    </row>
    <row r="437" spans="1:3" ht="9.75" hidden="1" customHeight="1" x14ac:dyDescent="0.15">
      <c r="A437" s="4"/>
      <c r="B437" s="4"/>
      <c r="C437" s="4"/>
    </row>
    <row r="438" spans="1:3" ht="9.75" hidden="1" customHeight="1" x14ac:dyDescent="0.15">
      <c r="A438" s="4"/>
      <c r="B438" s="4"/>
      <c r="C438" s="4"/>
    </row>
    <row r="439" spans="1:3" ht="9.75" hidden="1" customHeight="1" x14ac:dyDescent="0.15">
      <c r="A439" s="4"/>
      <c r="B439" s="4"/>
      <c r="C439" s="4"/>
    </row>
    <row r="440" spans="1:3" ht="9.75" hidden="1" customHeight="1" x14ac:dyDescent="0.15">
      <c r="A440" s="4"/>
      <c r="B440" s="4"/>
      <c r="C440" s="4"/>
    </row>
    <row r="441" spans="1:3" ht="9.75" hidden="1" customHeight="1" x14ac:dyDescent="0.15">
      <c r="A441" s="4"/>
      <c r="B441" s="4"/>
      <c r="C441" s="4"/>
    </row>
    <row r="442" spans="1:3" ht="9.75" hidden="1" customHeight="1" x14ac:dyDescent="0.15">
      <c r="A442" s="4"/>
      <c r="B442" s="4"/>
      <c r="C442" s="4"/>
    </row>
    <row r="443" spans="1:3" ht="9.75" hidden="1" customHeight="1" x14ac:dyDescent="0.15">
      <c r="A443" s="4"/>
      <c r="B443" s="4"/>
      <c r="C443" s="4"/>
    </row>
    <row r="444" spans="1:3" ht="9.75" hidden="1" customHeight="1" x14ac:dyDescent="0.15">
      <c r="A444" s="4"/>
      <c r="B444" s="4"/>
      <c r="C444" s="4"/>
    </row>
    <row r="445" spans="1:3" ht="9.75" hidden="1" customHeight="1" x14ac:dyDescent="0.15">
      <c r="A445" s="4"/>
      <c r="B445" s="4"/>
      <c r="C445" s="4"/>
    </row>
    <row r="446" spans="1:3" ht="9.75" hidden="1" customHeight="1" x14ac:dyDescent="0.15">
      <c r="A446" s="4"/>
      <c r="B446" s="4"/>
      <c r="C446" s="4"/>
    </row>
    <row r="447" spans="1:3" ht="9.75" hidden="1" customHeight="1" x14ac:dyDescent="0.15">
      <c r="A447" s="4"/>
      <c r="B447" s="4"/>
      <c r="C447" s="4"/>
    </row>
    <row r="448" spans="1:3" ht="9.75" hidden="1" customHeight="1" x14ac:dyDescent="0.15">
      <c r="A448" s="4"/>
      <c r="B448" s="4"/>
      <c r="C448" s="4"/>
    </row>
    <row r="449" spans="1:3" ht="9.75" hidden="1" customHeight="1" x14ac:dyDescent="0.15">
      <c r="A449" s="4"/>
      <c r="B449" s="4"/>
      <c r="C449" s="4"/>
    </row>
    <row r="450" spans="1:3" ht="9.75" hidden="1" customHeight="1" x14ac:dyDescent="0.15">
      <c r="A450" s="4"/>
      <c r="B450" s="4"/>
      <c r="C450" s="4"/>
    </row>
    <row r="451" spans="1:3" ht="9.75" hidden="1" customHeight="1" x14ac:dyDescent="0.15">
      <c r="A451" s="4"/>
      <c r="B451" s="4"/>
      <c r="C451" s="4"/>
    </row>
    <row r="452" spans="1:3" ht="9.75" hidden="1" customHeight="1" x14ac:dyDescent="0.15">
      <c r="A452" s="4"/>
      <c r="B452" s="4"/>
      <c r="C452" s="4"/>
    </row>
    <row r="453" spans="1:3" ht="9.75" hidden="1" customHeight="1" x14ac:dyDescent="0.15">
      <c r="A453" s="4"/>
      <c r="B453" s="4"/>
      <c r="C453" s="4"/>
    </row>
    <row r="454" spans="1:3" ht="9.75" hidden="1" customHeight="1" x14ac:dyDescent="0.15">
      <c r="A454" s="4"/>
      <c r="B454" s="4"/>
      <c r="C454" s="4"/>
    </row>
    <row r="455" spans="1:3" ht="9.75" hidden="1" customHeight="1" x14ac:dyDescent="0.15">
      <c r="A455" s="4"/>
      <c r="B455" s="4"/>
      <c r="C455" s="4"/>
    </row>
    <row r="456" spans="1:3" ht="9.75" hidden="1" customHeight="1" x14ac:dyDescent="0.15">
      <c r="A456" s="4"/>
      <c r="B456" s="4"/>
      <c r="C456" s="4"/>
    </row>
    <row r="457" spans="1:3" ht="9.75" hidden="1" customHeight="1" x14ac:dyDescent="0.15">
      <c r="A457" s="4"/>
      <c r="B457" s="4"/>
      <c r="C457" s="4"/>
    </row>
    <row r="458" spans="1:3" ht="9.75" hidden="1" customHeight="1" x14ac:dyDescent="0.15">
      <c r="A458" s="4"/>
      <c r="B458" s="4"/>
      <c r="C458" s="4"/>
    </row>
    <row r="459" spans="1:3" ht="9.75" hidden="1" customHeight="1" x14ac:dyDescent="0.15">
      <c r="A459" s="4"/>
      <c r="B459" s="4"/>
      <c r="C459" s="4"/>
    </row>
    <row r="460" spans="1:3" ht="9.75" hidden="1" customHeight="1" x14ac:dyDescent="0.15">
      <c r="A460" s="4"/>
      <c r="B460" s="4"/>
      <c r="C460" s="4"/>
    </row>
    <row r="461" spans="1:3" ht="9.75" hidden="1" customHeight="1" x14ac:dyDescent="0.15">
      <c r="A461" s="4"/>
      <c r="B461" s="4"/>
      <c r="C461" s="4"/>
    </row>
    <row r="462" spans="1:3" ht="9.75" hidden="1" customHeight="1" x14ac:dyDescent="0.15">
      <c r="A462" s="4"/>
      <c r="B462" s="4"/>
      <c r="C462" s="4"/>
    </row>
    <row r="463" spans="1:3" ht="9.75" hidden="1" customHeight="1" x14ac:dyDescent="0.15">
      <c r="A463" s="4"/>
      <c r="B463" s="4"/>
      <c r="C463" s="4"/>
    </row>
    <row r="464" spans="1:3" ht="9.75" hidden="1" customHeight="1" x14ac:dyDescent="0.15">
      <c r="A464" s="4"/>
      <c r="B464" s="4"/>
      <c r="C464" s="4"/>
    </row>
    <row r="465" spans="1:3" ht="9.75" hidden="1" customHeight="1" x14ac:dyDescent="0.15">
      <c r="A465" s="4"/>
      <c r="B465" s="4"/>
      <c r="C465" s="4"/>
    </row>
    <row r="466" spans="1:3" ht="9.75" hidden="1" customHeight="1" x14ac:dyDescent="0.15">
      <c r="A466" s="4"/>
      <c r="B466" s="4"/>
      <c r="C466" s="4"/>
    </row>
    <row r="467" spans="1:3" ht="9.75" hidden="1" customHeight="1" x14ac:dyDescent="0.15">
      <c r="A467" s="4"/>
      <c r="B467" s="4"/>
      <c r="C467" s="4"/>
    </row>
    <row r="468" spans="1:3" ht="9.75" hidden="1" customHeight="1" x14ac:dyDescent="0.15">
      <c r="A468" s="4"/>
      <c r="B468" s="4"/>
      <c r="C468" s="4"/>
    </row>
    <row r="469" spans="1:3" ht="9.75" hidden="1" customHeight="1" x14ac:dyDescent="0.15">
      <c r="A469" s="4"/>
      <c r="B469" s="4"/>
      <c r="C469" s="4"/>
    </row>
    <row r="470" spans="1:3" ht="9.75" hidden="1" customHeight="1" x14ac:dyDescent="0.15">
      <c r="A470" s="4"/>
      <c r="B470" s="4"/>
      <c r="C470" s="4"/>
    </row>
    <row r="471" spans="1:3" ht="9.75" hidden="1" customHeight="1" x14ac:dyDescent="0.15">
      <c r="A471" s="4"/>
      <c r="B471" s="4"/>
      <c r="C471" s="4"/>
    </row>
    <row r="472" spans="1:3" ht="9.75" hidden="1" customHeight="1" x14ac:dyDescent="0.15">
      <c r="A472" s="4"/>
      <c r="B472" s="4"/>
      <c r="C472" s="4"/>
    </row>
    <row r="473" spans="1:3" ht="9.75" hidden="1" customHeight="1" x14ac:dyDescent="0.15">
      <c r="A473" s="4"/>
      <c r="B473" s="4"/>
      <c r="C473" s="4"/>
    </row>
    <row r="474" spans="1:3" ht="9.75" hidden="1" customHeight="1" x14ac:dyDescent="0.15">
      <c r="A474" s="4"/>
      <c r="B474" s="4"/>
      <c r="C474" s="4"/>
    </row>
    <row r="475" spans="1:3" ht="9.75" hidden="1" customHeight="1" x14ac:dyDescent="0.15">
      <c r="A475" s="4"/>
      <c r="B475" s="4"/>
      <c r="C475" s="4"/>
    </row>
    <row r="476" spans="1:3" ht="9.75" hidden="1" customHeight="1" x14ac:dyDescent="0.15">
      <c r="A476" s="4"/>
      <c r="B476" s="4"/>
      <c r="C476" s="4"/>
    </row>
    <row r="477" spans="1:3" ht="9.75" hidden="1" customHeight="1" x14ac:dyDescent="0.15">
      <c r="A477" s="4"/>
      <c r="B477" s="4"/>
      <c r="C477" s="4"/>
    </row>
    <row r="478" spans="1:3" ht="9.75" hidden="1" customHeight="1" x14ac:dyDescent="0.15">
      <c r="A478" s="4"/>
      <c r="B478" s="4"/>
      <c r="C478" s="4"/>
    </row>
    <row r="479" spans="1:3" ht="9.75" hidden="1" customHeight="1" x14ac:dyDescent="0.15">
      <c r="A479" s="4"/>
      <c r="B479" s="4"/>
      <c r="C479" s="4"/>
    </row>
    <row r="480" spans="1:3" ht="9.75" hidden="1" customHeight="1" x14ac:dyDescent="0.15">
      <c r="A480" s="4"/>
      <c r="B480" s="4"/>
      <c r="C480" s="4"/>
    </row>
    <row r="481" spans="1:3" ht="9.75" hidden="1" customHeight="1" x14ac:dyDescent="0.15">
      <c r="A481" s="4"/>
      <c r="B481" s="4"/>
      <c r="C481" s="4"/>
    </row>
    <row r="482" spans="1:3" ht="9.75" hidden="1" customHeight="1" x14ac:dyDescent="0.15">
      <c r="A482" s="4"/>
      <c r="B482" s="4"/>
      <c r="C482" s="4"/>
    </row>
    <row r="483" spans="1:3" ht="9.75" hidden="1" customHeight="1" x14ac:dyDescent="0.15">
      <c r="A483" s="4"/>
      <c r="B483" s="4"/>
      <c r="C483" s="4"/>
    </row>
    <row r="484" spans="1:3" ht="9.75" hidden="1" customHeight="1" x14ac:dyDescent="0.15">
      <c r="A484" s="4"/>
      <c r="B484" s="4"/>
      <c r="C484" s="4"/>
    </row>
    <row r="485" spans="1:3" ht="9.75" hidden="1" customHeight="1" x14ac:dyDescent="0.15">
      <c r="A485" s="4"/>
      <c r="B485" s="4"/>
      <c r="C485" s="4"/>
    </row>
    <row r="486" spans="1:3" ht="9.75" hidden="1" customHeight="1" x14ac:dyDescent="0.15">
      <c r="A486" s="4"/>
      <c r="B486" s="4"/>
      <c r="C486" s="4"/>
    </row>
    <row r="487" spans="1:3" ht="9.75" hidden="1" customHeight="1" x14ac:dyDescent="0.15">
      <c r="A487" s="4"/>
      <c r="B487" s="4"/>
      <c r="C487" s="4"/>
    </row>
    <row r="488" spans="1:3" ht="9.75" hidden="1" customHeight="1" x14ac:dyDescent="0.15">
      <c r="A488" s="4"/>
      <c r="B488" s="4"/>
      <c r="C488" s="4"/>
    </row>
    <row r="489" spans="1:3" ht="9.75" hidden="1" customHeight="1" x14ac:dyDescent="0.15">
      <c r="A489" s="4"/>
      <c r="B489" s="4"/>
      <c r="C489" s="4"/>
    </row>
    <row r="490" spans="1:3" ht="9.75" hidden="1" customHeight="1" x14ac:dyDescent="0.15">
      <c r="A490" s="4"/>
      <c r="B490" s="4"/>
      <c r="C490" s="4"/>
    </row>
    <row r="491" spans="1:3" ht="9.75" hidden="1" customHeight="1" x14ac:dyDescent="0.15">
      <c r="A491" s="4"/>
      <c r="B491" s="4"/>
      <c r="C491" s="4"/>
    </row>
    <row r="492" spans="1:3" ht="9.75" hidden="1" customHeight="1" x14ac:dyDescent="0.15">
      <c r="A492" s="4"/>
      <c r="B492" s="4"/>
      <c r="C492" s="4"/>
    </row>
    <row r="493" spans="1:3" ht="9.75" hidden="1" customHeight="1" x14ac:dyDescent="0.15">
      <c r="A493" s="4"/>
      <c r="B493" s="4"/>
      <c r="C493" s="4"/>
    </row>
    <row r="494" spans="1:3" ht="9.75" hidden="1" customHeight="1" x14ac:dyDescent="0.15">
      <c r="A494" s="4"/>
      <c r="B494" s="4"/>
      <c r="C494" s="4"/>
    </row>
    <row r="495" spans="1:3" ht="9.75" hidden="1" customHeight="1" x14ac:dyDescent="0.15">
      <c r="A495" s="4"/>
      <c r="B495" s="4"/>
      <c r="C495" s="4"/>
    </row>
    <row r="496" spans="1:3" ht="9.75" hidden="1" customHeight="1" x14ac:dyDescent="0.15">
      <c r="A496" s="4"/>
      <c r="B496" s="4"/>
      <c r="C496" s="4"/>
    </row>
    <row r="497" spans="1:3" ht="9.75" hidden="1" customHeight="1" x14ac:dyDescent="0.15">
      <c r="A497" s="4"/>
      <c r="B497" s="4"/>
      <c r="C497" s="4"/>
    </row>
    <row r="498" spans="1:3" ht="9.75" hidden="1" customHeight="1" x14ac:dyDescent="0.15">
      <c r="A498" s="4"/>
      <c r="B498" s="4"/>
      <c r="C498" s="4"/>
    </row>
    <row r="499" spans="1:3" ht="9.75" hidden="1" customHeight="1" x14ac:dyDescent="0.15">
      <c r="A499" s="4"/>
      <c r="B499" s="4"/>
      <c r="C499" s="4"/>
    </row>
    <row r="500" spans="1:3" ht="9.75" hidden="1" customHeight="1" x14ac:dyDescent="0.15">
      <c r="A500" s="4"/>
      <c r="B500" s="4"/>
      <c r="C500" s="4"/>
    </row>
    <row r="501" spans="1:3" ht="9.75" hidden="1" customHeight="1" x14ac:dyDescent="0.15">
      <c r="A501" s="4"/>
      <c r="B501" s="4"/>
      <c r="C501" s="4"/>
    </row>
    <row r="502" spans="1:3" ht="9.75" hidden="1" customHeight="1" x14ac:dyDescent="0.15">
      <c r="A502" s="4"/>
      <c r="B502" s="4"/>
      <c r="C502" s="4"/>
    </row>
    <row r="503" spans="1:3" ht="9.75" hidden="1" customHeight="1" x14ac:dyDescent="0.15">
      <c r="A503" s="4"/>
      <c r="B503" s="4"/>
      <c r="C503" s="4"/>
    </row>
    <row r="504" spans="1:3" ht="9.75" hidden="1" customHeight="1" x14ac:dyDescent="0.15">
      <c r="A504" s="4"/>
      <c r="B504" s="4"/>
      <c r="C504" s="4"/>
    </row>
    <row r="505" spans="1:3" ht="9.75" hidden="1" customHeight="1" x14ac:dyDescent="0.15">
      <c r="A505" s="4"/>
      <c r="B505" s="4"/>
      <c r="C505" s="4"/>
    </row>
    <row r="506" spans="1:3" ht="9.75" hidden="1" customHeight="1" x14ac:dyDescent="0.15">
      <c r="A506" s="4"/>
      <c r="B506" s="4"/>
      <c r="C506" s="4"/>
    </row>
    <row r="507" spans="1:3" ht="9.75" hidden="1" customHeight="1" x14ac:dyDescent="0.15">
      <c r="A507" s="4"/>
      <c r="B507" s="4"/>
      <c r="C507" s="4"/>
    </row>
    <row r="508" spans="1:3" ht="9.75" hidden="1" customHeight="1" x14ac:dyDescent="0.15">
      <c r="A508" s="4"/>
      <c r="B508" s="4"/>
      <c r="C508" s="4"/>
    </row>
    <row r="509" spans="1:3" ht="9.75" hidden="1" customHeight="1" x14ac:dyDescent="0.15">
      <c r="A509" s="4"/>
      <c r="B509" s="4"/>
      <c r="C509" s="4"/>
    </row>
    <row r="510" spans="1:3" ht="9.75" hidden="1" customHeight="1" x14ac:dyDescent="0.15">
      <c r="A510" s="4"/>
      <c r="B510" s="4"/>
      <c r="C510" s="4"/>
    </row>
    <row r="511" spans="1:3" ht="9.75" hidden="1" customHeight="1" x14ac:dyDescent="0.15">
      <c r="A511" s="4"/>
      <c r="B511" s="4"/>
      <c r="C511" s="4"/>
    </row>
    <row r="512" spans="1:3" ht="9.75" hidden="1" customHeight="1" x14ac:dyDescent="0.15">
      <c r="A512" s="4"/>
      <c r="B512" s="4"/>
      <c r="C512" s="4"/>
    </row>
    <row r="513" spans="1:3" ht="9.75" hidden="1" customHeight="1" x14ac:dyDescent="0.15">
      <c r="A513" s="4"/>
      <c r="B513" s="4"/>
      <c r="C513" s="4"/>
    </row>
    <row r="514" spans="1:3" ht="9.75" hidden="1" customHeight="1" x14ac:dyDescent="0.15">
      <c r="A514" s="4"/>
      <c r="B514" s="4"/>
      <c r="C514" s="4"/>
    </row>
    <row r="515" spans="1:3" ht="9.75" hidden="1" customHeight="1" x14ac:dyDescent="0.15">
      <c r="A515" s="4"/>
      <c r="B515" s="4"/>
      <c r="C515" s="4"/>
    </row>
    <row r="516" spans="1:3" ht="9.75" hidden="1" customHeight="1" x14ac:dyDescent="0.15">
      <c r="A516" s="4"/>
      <c r="B516" s="4"/>
      <c r="C516" s="4"/>
    </row>
    <row r="517" spans="1:3" ht="9.75" hidden="1" customHeight="1" x14ac:dyDescent="0.15">
      <c r="A517" s="4"/>
      <c r="B517" s="4"/>
      <c r="C517" s="4"/>
    </row>
    <row r="518" spans="1:3" ht="9.75" hidden="1" customHeight="1" x14ac:dyDescent="0.15">
      <c r="A518" s="4"/>
      <c r="B518" s="4"/>
      <c r="C518" s="4"/>
    </row>
    <row r="519" spans="1:3" ht="9.75" hidden="1" customHeight="1" x14ac:dyDescent="0.15">
      <c r="A519" s="4"/>
      <c r="B519" s="4"/>
      <c r="C519" s="4"/>
    </row>
    <row r="520" spans="1:3" ht="9.75" hidden="1" customHeight="1" x14ac:dyDescent="0.15">
      <c r="A520" s="4"/>
      <c r="B520" s="4"/>
      <c r="C520" s="4"/>
    </row>
    <row r="521" spans="1:3" ht="9.75" hidden="1" customHeight="1" x14ac:dyDescent="0.15">
      <c r="A521" s="4"/>
      <c r="B521" s="4"/>
      <c r="C521" s="4"/>
    </row>
    <row r="522" spans="1:3" ht="9.75" hidden="1" customHeight="1" x14ac:dyDescent="0.15">
      <c r="A522" s="4"/>
      <c r="B522" s="4"/>
      <c r="C522" s="4"/>
    </row>
    <row r="523" spans="1:3" ht="9.75" hidden="1" customHeight="1" x14ac:dyDescent="0.15">
      <c r="A523" s="4"/>
      <c r="B523" s="4"/>
      <c r="C523" s="4"/>
    </row>
    <row r="524" spans="1:3" ht="9.75" hidden="1" customHeight="1" x14ac:dyDescent="0.15">
      <c r="A524" s="4"/>
      <c r="B524" s="4"/>
      <c r="C524" s="4"/>
    </row>
    <row r="525" spans="1:3" ht="9.75" hidden="1" customHeight="1" x14ac:dyDescent="0.15">
      <c r="A525" s="4"/>
      <c r="B525" s="4"/>
      <c r="C525" s="4"/>
    </row>
    <row r="526" spans="1:3" ht="9.75" hidden="1" customHeight="1" x14ac:dyDescent="0.15">
      <c r="A526" s="4"/>
      <c r="B526" s="4"/>
      <c r="C526" s="4"/>
    </row>
    <row r="527" spans="1:3" ht="9.75" hidden="1" customHeight="1" x14ac:dyDescent="0.15">
      <c r="A527" s="4"/>
      <c r="B527" s="4"/>
      <c r="C527" s="4"/>
    </row>
    <row r="528" spans="1:3" ht="9.75" hidden="1" customHeight="1" x14ac:dyDescent="0.15">
      <c r="A528" s="4"/>
      <c r="B528" s="4"/>
      <c r="C528" s="4"/>
    </row>
    <row r="529" spans="1:3" ht="9.75" hidden="1" customHeight="1" x14ac:dyDescent="0.15">
      <c r="A529" s="4"/>
      <c r="B529" s="4"/>
      <c r="C529" s="4"/>
    </row>
    <row r="530" spans="1:3" ht="9.75" hidden="1" customHeight="1" x14ac:dyDescent="0.15">
      <c r="A530" s="4"/>
      <c r="B530" s="4"/>
      <c r="C530" s="4"/>
    </row>
    <row r="531" spans="1:3" ht="9.75" hidden="1" customHeight="1" x14ac:dyDescent="0.15">
      <c r="A531" s="4"/>
      <c r="B531" s="4"/>
      <c r="C531" s="4"/>
    </row>
    <row r="532" spans="1:3" ht="9.75" hidden="1" customHeight="1" x14ac:dyDescent="0.15">
      <c r="A532" s="4"/>
      <c r="B532" s="4"/>
      <c r="C532" s="4"/>
    </row>
    <row r="533" spans="1:3" ht="9.75" hidden="1" customHeight="1" x14ac:dyDescent="0.15">
      <c r="A533" s="4"/>
      <c r="B533" s="4"/>
      <c r="C533" s="4"/>
    </row>
    <row r="534" spans="1:3" ht="9.75" hidden="1" customHeight="1" x14ac:dyDescent="0.15">
      <c r="A534" s="4"/>
      <c r="B534" s="4"/>
      <c r="C534" s="4"/>
    </row>
    <row r="535" spans="1:3" ht="9.75" hidden="1" customHeight="1" x14ac:dyDescent="0.15">
      <c r="A535" s="4"/>
      <c r="B535" s="4"/>
      <c r="C535" s="4"/>
    </row>
    <row r="536" spans="1:3" ht="9.75" hidden="1" customHeight="1" x14ac:dyDescent="0.15">
      <c r="A536" s="4"/>
      <c r="B536" s="4"/>
      <c r="C536" s="4"/>
    </row>
    <row r="537" spans="1:3" ht="9.75" hidden="1" customHeight="1" x14ac:dyDescent="0.15">
      <c r="A537" s="4"/>
      <c r="B537" s="4"/>
      <c r="C537" s="4"/>
    </row>
    <row r="538" spans="1:3" ht="9.75" hidden="1" customHeight="1" x14ac:dyDescent="0.15">
      <c r="A538" s="4"/>
      <c r="B538" s="4"/>
      <c r="C538" s="4"/>
    </row>
    <row r="539" spans="1:3" ht="9.75" hidden="1" customHeight="1" x14ac:dyDescent="0.15">
      <c r="A539" s="4"/>
      <c r="B539" s="4"/>
      <c r="C539" s="4"/>
    </row>
    <row r="540" spans="1:3" ht="9.75" hidden="1" customHeight="1" x14ac:dyDescent="0.15">
      <c r="A540" s="4"/>
      <c r="B540" s="4"/>
      <c r="C540" s="4"/>
    </row>
    <row r="541" spans="1:3" ht="9.75" hidden="1" customHeight="1" x14ac:dyDescent="0.15">
      <c r="A541" s="4"/>
      <c r="B541" s="4"/>
      <c r="C541" s="4"/>
    </row>
    <row r="542" spans="1:3" ht="9.75" hidden="1" customHeight="1" x14ac:dyDescent="0.15">
      <c r="A542" s="4"/>
      <c r="B542" s="4"/>
      <c r="C542" s="4"/>
    </row>
    <row r="543" spans="1:3" ht="9.75" hidden="1" customHeight="1" x14ac:dyDescent="0.15">
      <c r="A543" s="4"/>
      <c r="B543" s="4"/>
      <c r="C543" s="4"/>
    </row>
    <row r="544" spans="1:3" ht="9.75" hidden="1" customHeight="1" x14ac:dyDescent="0.15">
      <c r="A544" s="4"/>
      <c r="B544" s="4"/>
      <c r="C544" s="4"/>
    </row>
    <row r="545" spans="1:3" ht="9.75" hidden="1" customHeight="1" x14ac:dyDescent="0.15">
      <c r="A545" s="4"/>
      <c r="B545" s="4"/>
      <c r="C545" s="4"/>
    </row>
    <row r="546" spans="1:3" ht="9.75" hidden="1" customHeight="1" x14ac:dyDescent="0.15">
      <c r="A546" s="4"/>
      <c r="B546" s="4"/>
      <c r="C546" s="4"/>
    </row>
    <row r="547" spans="1:3" ht="9.75" hidden="1" customHeight="1" x14ac:dyDescent="0.15">
      <c r="A547" s="4"/>
      <c r="B547" s="4"/>
      <c r="C547" s="4"/>
    </row>
    <row r="548" spans="1:3" ht="9.75" hidden="1" customHeight="1" x14ac:dyDescent="0.15">
      <c r="A548" s="4"/>
      <c r="B548" s="4"/>
      <c r="C548" s="4"/>
    </row>
    <row r="549" spans="1:3" ht="9.75" hidden="1" customHeight="1" x14ac:dyDescent="0.15">
      <c r="A549" s="4"/>
      <c r="B549" s="4"/>
      <c r="C549" s="4"/>
    </row>
    <row r="550" spans="1:3" ht="9.75" hidden="1" customHeight="1" x14ac:dyDescent="0.15">
      <c r="A550" s="4"/>
      <c r="B550" s="4"/>
      <c r="C550" s="4"/>
    </row>
    <row r="551" spans="1:3" ht="9.75" hidden="1" customHeight="1" x14ac:dyDescent="0.15">
      <c r="A551" s="4"/>
      <c r="B551" s="4"/>
      <c r="C551" s="4"/>
    </row>
    <row r="552" spans="1:3" ht="9.75" hidden="1" customHeight="1" x14ac:dyDescent="0.15">
      <c r="A552" s="4"/>
      <c r="B552" s="4"/>
      <c r="C552" s="4"/>
    </row>
    <row r="553" spans="1:3" ht="9.75" hidden="1" customHeight="1" x14ac:dyDescent="0.15">
      <c r="A553" s="4"/>
      <c r="B553" s="4"/>
      <c r="C553" s="4"/>
    </row>
    <row r="554" spans="1:3" ht="9.75" hidden="1" customHeight="1" x14ac:dyDescent="0.15">
      <c r="A554" s="4"/>
      <c r="B554" s="4"/>
      <c r="C554" s="4"/>
    </row>
    <row r="555" spans="1:3" ht="9.75" hidden="1" customHeight="1" x14ac:dyDescent="0.15">
      <c r="A555" s="4"/>
      <c r="B555" s="4"/>
      <c r="C555" s="4"/>
    </row>
    <row r="556" spans="1:3" ht="9.75" hidden="1" customHeight="1" x14ac:dyDescent="0.15">
      <c r="A556" s="4"/>
      <c r="B556" s="4"/>
      <c r="C556" s="4"/>
    </row>
    <row r="557" spans="1:3" ht="9.75" hidden="1" customHeight="1" x14ac:dyDescent="0.15">
      <c r="A557" s="4"/>
      <c r="B557" s="4"/>
      <c r="C557" s="4"/>
    </row>
    <row r="558" spans="1:3" ht="9.75" hidden="1" customHeight="1" x14ac:dyDescent="0.15">
      <c r="A558" s="4"/>
      <c r="B558" s="4"/>
      <c r="C558" s="4"/>
    </row>
    <row r="559" spans="1:3" ht="9.75" hidden="1" customHeight="1" x14ac:dyDescent="0.15">
      <c r="A559" s="4"/>
      <c r="B559" s="4"/>
      <c r="C559" s="4"/>
    </row>
    <row r="560" spans="1:3" ht="9.75" hidden="1" customHeight="1" x14ac:dyDescent="0.15">
      <c r="A560" s="4"/>
      <c r="B560" s="4"/>
      <c r="C560" s="4"/>
    </row>
    <row r="561" spans="1:3" ht="9.75" hidden="1" customHeight="1" x14ac:dyDescent="0.15">
      <c r="A561" s="4"/>
      <c r="B561" s="4"/>
      <c r="C561" s="4"/>
    </row>
    <row r="562" spans="1:3" ht="9.75" hidden="1" customHeight="1" x14ac:dyDescent="0.15">
      <c r="A562" s="4"/>
      <c r="B562" s="4"/>
      <c r="C562" s="4"/>
    </row>
    <row r="563" spans="1:3" ht="9.75" hidden="1" customHeight="1" x14ac:dyDescent="0.15">
      <c r="A563" s="4"/>
      <c r="B563" s="4"/>
      <c r="C563" s="4"/>
    </row>
    <row r="564" spans="1:3" ht="9.75" hidden="1" customHeight="1" x14ac:dyDescent="0.15">
      <c r="A564" s="4"/>
      <c r="B564" s="4"/>
      <c r="C564" s="4"/>
    </row>
    <row r="565" spans="1:3" ht="9.75" hidden="1" customHeight="1" x14ac:dyDescent="0.15">
      <c r="A565" s="4"/>
      <c r="B565" s="4"/>
      <c r="C565" s="4"/>
    </row>
    <row r="566" spans="1:3" ht="9.75" hidden="1" customHeight="1" x14ac:dyDescent="0.15">
      <c r="A566" s="4"/>
      <c r="B566" s="4"/>
      <c r="C566" s="4"/>
    </row>
    <row r="567" spans="1:3" ht="9.75" hidden="1" customHeight="1" x14ac:dyDescent="0.15">
      <c r="A567" s="4"/>
      <c r="B567" s="4"/>
      <c r="C567" s="4"/>
    </row>
    <row r="568" spans="1:3" ht="9.75" hidden="1" customHeight="1" x14ac:dyDescent="0.15">
      <c r="A568" s="4"/>
      <c r="B568" s="4"/>
      <c r="C568" s="4"/>
    </row>
    <row r="569" spans="1:3" ht="9.75" hidden="1" customHeight="1" x14ac:dyDescent="0.15">
      <c r="A569" s="4"/>
      <c r="B569" s="4"/>
      <c r="C569" s="4"/>
    </row>
    <row r="570" spans="1:3" ht="9.75" hidden="1" customHeight="1" x14ac:dyDescent="0.15">
      <c r="A570" s="4"/>
      <c r="B570" s="4"/>
      <c r="C570" s="4"/>
    </row>
    <row r="571" spans="1:3" ht="9.75" hidden="1" customHeight="1" x14ac:dyDescent="0.15">
      <c r="A571" s="4"/>
      <c r="B571" s="4"/>
      <c r="C571" s="4"/>
    </row>
    <row r="572" spans="1:3" ht="9.75" hidden="1" customHeight="1" x14ac:dyDescent="0.15">
      <c r="A572" s="4"/>
      <c r="B572" s="4"/>
      <c r="C572" s="4"/>
    </row>
    <row r="573" spans="1:3" ht="9.75" hidden="1" customHeight="1" x14ac:dyDescent="0.15">
      <c r="A573" s="4"/>
      <c r="B573" s="4"/>
      <c r="C573" s="4"/>
    </row>
    <row r="574" spans="1:3" ht="9.75" hidden="1" customHeight="1" x14ac:dyDescent="0.15">
      <c r="A574" s="4"/>
      <c r="B574" s="4"/>
      <c r="C574" s="4"/>
    </row>
    <row r="575" spans="1:3" ht="9.75" hidden="1" customHeight="1" x14ac:dyDescent="0.15">
      <c r="A575" s="4"/>
      <c r="B575" s="4"/>
      <c r="C575" s="4"/>
    </row>
    <row r="576" spans="1:3" ht="9.75" hidden="1" customHeight="1" x14ac:dyDescent="0.15">
      <c r="A576" s="4"/>
      <c r="B576" s="4"/>
      <c r="C576" s="4"/>
    </row>
    <row r="577" spans="1:3" ht="9.75" hidden="1" customHeight="1" x14ac:dyDescent="0.15">
      <c r="A577" s="4"/>
      <c r="B577" s="4"/>
      <c r="C577" s="4"/>
    </row>
    <row r="578" spans="1:3" ht="9.75" hidden="1" customHeight="1" x14ac:dyDescent="0.15">
      <c r="A578" s="4"/>
      <c r="B578" s="4"/>
      <c r="C578" s="4"/>
    </row>
    <row r="579" spans="1:3" ht="9.75" hidden="1" customHeight="1" x14ac:dyDescent="0.15">
      <c r="A579" s="4"/>
      <c r="B579" s="4"/>
      <c r="C579" s="4"/>
    </row>
    <row r="580" spans="1:3" ht="9.75" hidden="1" customHeight="1" x14ac:dyDescent="0.15">
      <c r="A580" s="4"/>
      <c r="B580" s="4"/>
      <c r="C580" s="4"/>
    </row>
    <row r="581" spans="1:3" ht="9.75" hidden="1" customHeight="1" x14ac:dyDescent="0.15">
      <c r="A581" s="4"/>
      <c r="B581" s="4"/>
      <c r="C581" s="4"/>
    </row>
    <row r="582" spans="1:3" ht="9.75" hidden="1" customHeight="1" x14ac:dyDescent="0.15">
      <c r="A582" s="4"/>
      <c r="B582" s="4"/>
      <c r="C582" s="4"/>
    </row>
    <row r="583" spans="1:3" ht="9.75" hidden="1" customHeight="1" x14ac:dyDescent="0.15">
      <c r="A583" s="4"/>
      <c r="B583" s="4"/>
      <c r="C583" s="4"/>
    </row>
    <row r="584" spans="1:3" ht="9.75" hidden="1" customHeight="1" x14ac:dyDescent="0.15">
      <c r="A584" s="4"/>
      <c r="B584" s="4"/>
      <c r="C584" s="4"/>
    </row>
    <row r="585" spans="1:3" ht="9.75" hidden="1" customHeight="1" x14ac:dyDescent="0.15">
      <c r="A585" s="4"/>
      <c r="B585" s="4"/>
      <c r="C585" s="4"/>
    </row>
    <row r="586" spans="1:3" ht="9.75" hidden="1" customHeight="1" x14ac:dyDescent="0.15">
      <c r="A586" s="4"/>
      <c r="B586" s="4"/>
      <c r="C586" s="4"/>
    </row>
    <row r="587" spans="1:3" ht="9.75" hidden="1" customHeight="1" x14ac:dyDescent="0.15">
      <c r="A587" s="4"/>
      <c r="B587" s="4"/>
      <c r="C587" s="4"/>
    </row>
    <row r="588" spans="1:3" ht="9.75" hidden="1" customHeight="1" x14ac:dyDescent="0.15">
      <c r="A588" s="4"/>
      <c r="B588" s="4"/>
      <c r="C588" s="4"/>
    </row>
    <row r="589" spans="1:3" ht="9.75" hidden="1" customHeight="1" x14ac:dyDescent="0.15">
      <c r="A589" s="4"/>
      <c r="B589" s="4"/>
      <c r="C589" s="4"/>
    </row>
    <row r="590" spans="1:3" ht="9.75" hidden="1" customHeight="1" x14ac:dyDescent="0.15">
      <c r="A590" s="4"/>
      <c r="B590" s="4"/>
      <c r="C590" s="4"/>
    </row>
    <row r="591" spans="1:3" ht="9.75" hidden="1" customHeight="1" x14ac:dyDescent="0.15">
      <c r="A591" s="4"/>
      <c r="B591" s="4"/>
      <c r="C591" s="4"/>
    </row>
    <row r="592" spans="1:3" ht="9.75" hidden="1" customHeight="1" x14ac:dyDescent="0.15">
      <c r="A592" s="4"/>
      <c r="B592" s="4"/>
      <c r="C592" s="4"/>
    </row>
    <row r="593" spans="1:3" ht="9.75" hidden="1" customHeight="1" x14ac:dyDescent="0.15">
      <c r="A593" s="4"/>
      <c r="B593" s="4"/>
      <c r="C593" s="4"/>
    </row>
    <row r="594" spans="1:3" ht="9.75" hidden="1" customHeight="1" x14ac:dyDescent="0.15">
      <c r="A594" s="4"/>
      <c r="B594" s="4"/>
      <c r="C594" s="4"/>
    </row>
    <row r="595" spans="1:3" ht="9.75" hidden="1" customHeight="1" x14ac:dyDescent="0.15">
      <c r="A595" s="4"/>
      <c r="B595" s="4"/>
      <c r="C595" s="4"/>
    </row>
    <row r="596" spans="1:3" ht="9.75" hidden="1" customHeight="1" x14ac:dyDescent="0.15">
      <c r="A596" s="4"/>
      <c r="B596" s="4"/>
      <c r="C596" s="4"/>
    </row>
    <row r="597" spans="1:3" ht="9.75" hidden="1" customHeight="1" x14ac:dyDescent="0.15">
      <c r="A597" s="4"/>
      <c r="B597" s="4"/>
      <c r="C597" s="4"/>
    </row>
    <row r="598" spans="1:3" ht="9.75" hidden="1" customHeight="1" x14ac:dyDescent="0.15">
      <c r="A598" s="4"/>
      <c r="B598" s="4"/>
      <c r="C598" s="4"/>
    </row>
    <row r="599" spans="1:3" ht="9.75" hidden="1" customHeight="1" x14ac:dyDescent="0.15">
      <c r="A599" s="4"/>
      <c r="B599" s="4"/>
      <c r="C599" s="4"/>
    </row>
    <row r="600" spans="1:3" ht="9.75" hidden="1" customHeight="1" x14ac:dyDescent="0.15">
      <c r="A600" s="4"/>
      <c r="B600" s="4"/>
      <c r="C600" s="4"/>
    </row>
    <row r="601" spans="1:3" ht="9.75" hidden="1" customHeight="1" x14ac:dyDescent="0.15">
      <c r="A601" s="4"/>
      <c r="B601" s="4"/>
      <c r="C601" s="4"/>
    </row>
    <row r="602" spans="1:3" ht="9.75" hidden="1" customHeight="1" x14ac:dyDescent="0.15">
      <c r="A602" s="4"/>
      <c r="B602" s="4"/>
      <c r="C602" s="4"/>
    </row>
    <row r="603" spans="1:3" ht="9.75" hidden="1" customHeight="1" x14ac:dyDescent="0.15">
      <c r="A603" s="4"/>
      <c r="B603" s="4"/>
      <c r="C603" s="4"/>
    </row>
    <row r="604" spans="1:3" ht="9.75" hidden="1" customHeight="1" x14ac:dyDescent="0.15">
      <c r="A604" s="4"/>
      <c r="B604" s="4"/>
      <c r="C604" s="4"/>
    </row>
    <row r="605" spans="1:3" ht="9.75" hidden="1" customHeight="1" x14ac:dyDescent="0.15">
      <c r="A605" s="4"/>
      <c r="B605" s="4"/>
      <c r="C605" s="4"/>
    </row>
    <row r="606" spans="1:3" ht="9.75" hidden="1" customHeight="1" x14ac:dyDescent="0.15">
      <c r="A606" s="4"/>
      <c r="B606" s="4"/>
      <c r="C606" s="4"/>
    </row>
    <row r="607" spans="1:3" ht="9.75" hidden="1" customHeight="1" x14ac:dyDescent="0.15">
      <c r="A607" s="4"/>
      <c r="B607" s="4"/>
      <c r="C607" s="4"/>
    </row>
    <row r="608" spans="1:3" ht="9.75" hidden="1" customHeight="1" x14ac:dyDescent="0.15">
      <c r="A608" s="4"/>
      <c r="B608" s="4"/>
      <c r="C608" s="4"/>
    </row>
    <row r="609" spans="1:3" ht="9.75" hidden="1" customHeight="1" x14ac:dyDescent="0.15">
      <c r="A609" s="4"/>
      <c r="B609" s="4"/>
      <c r="C609" s="4"/>
    </row>
    <row r="610" spans="1:3" ht="9.75" hidden="1" customHeight="1" x14ac:dyDescent="0.15">
      <c r="A610" s="4"/>
      <c r="B610" s="4"/>
      <c r="C610" s="4"/>
    </row>
    <row r="611" spans="1:3" ht="9.75" hidden="1" customHeight="1" x14ac:dyDescent="0.15">
      <c r="A611" s="4"/>
      <c r="B611" s="4"/>
      <c r="C611" s="4"/>
    </row>
    <row r="612" spans="1:3" ht="9.75" hidden="1" customHeight="1" x14ac:dyDescent="0.15">
      <c r="A612" s="4"/>
      <c r="B612" s="4"/>
      <c r="C612" s="4"/>
    </row>
    <row r="613" spans="1:3" ht="9.75" hidden="1" customHeight="1" x14ac:dyDescent="0.15">
      <c r="A613" s="4"/>
      <c r="B613" s="4"/>
      <c r="C613" s="4"/>
    </row>
    <row r="614" spans="1:3" ht="9.75" hidden="1" customHeight="1" x14ac:dyDescent="0.15">
      <c r="A614" s="4"/>
      <c r="B614" s="4"/>
      <c r="C614" s="4"/>
    </row>
    <row r="615" spans="1:3" ht="9.75" hidden="1" customHeight="1" x14ac:dyDescent="0.15">
      <c r="A615" s="4"/>
      <c r="B615" s="4"/>
      <c r="C615" s="4"/>
    </row>
    <row r="616" spans="1:3" ht="9.75" hidden="1" customHeight="1" x14ac:dyDescent="0.15">
      <c r="A616" s="4"/>
      <c r="B616" s="4"/>
      <c r="C616" s="4"/>
    </row>
    <row r="617" spans="1:3" ht="9.75" hidden="1" customHeight="1" x14ac:dyDescent="0.15">
      <c r="A617" s="4"/>
      <c r="B617" s="4"/>
      <c r="C617" s="4"/>
    </row>
    <row r="618" spans="1:3" ht="9.75" hidden="1" customHeight="1" x14ac:dyDescent="0.15">
      <c r="A618" s="4"/>
      <c r="B618" s="4"/>
      <c r="C618" s="4"/>
    </row>
    <row r="619" spans="1:3" ht="9.75" hidden="1" customHeight="1" x14ac:dyDescent="0.15">
      <c r="A619" s="4"/>
      <c r="B619" s="4"/>
      <c r="C619" s="4"/>
    </row>
    <row r="620" spans="1:3" ht="9.75" hidden="1" customHeight="1" x14ac:dyDescent="0.15">
      <c r="A620" s="4"/>
      <c r="B620" s="4"/>
      <c r="C620" s="4"/>
    </row>
    <row r="621" spans="1:3" ht="9.75" hidden="1" customHeight="1" x14ac:dyDescent="0.15">
      <c r="A621" s="4"/>
      <c r="B621" s="4"/>
      <c r="C621" s="4"/>
    </row>
    <row r="622" spans="1:3" ht="9.75" hidden="1" customHeight="1" x14ac:dyDescent="0.15">
      <c r="A622" s="4"/>
      <c r="B622" s="4"/>
      <c r="C622" s="4"/>
    </row>
    <row r="623" spans="1:3" ht="9.75" hidden="1" customHeight="1" x14ac:dyDescent="0.15">
      <c r="A623" s="4"/>
      <c r="B623" s="4"/>
      <c r="C623" s="4"/>
    </row>
    <row r="624" spans="1:3" ht="9.75" hidden="1" customHeight="1" x14ac:dyDescent="0.15">
      <c r="A624" s="4"/>
      <c r="B624" s="4"/>
      <c r="C624" s="4"/>
    </row>
    <row r="625" spans="1:3" ht="9.75" hidden="1" customHeight="1" x14ac:dyDescent="0.15">
      <c r="A625" s="4"/>
      <c r="B625" s="4"/>
      <c r="C625" s="4"/>
    </row>
    <row r="626" spans="1:3" ht="9.75" hidden="1" customHeight="1" x14ac:dyDescent="0.15">
      <c r="A626" s="4"/>
      <c r="B626" s="4"/>
      <c r="C626" s="4"/>
    </row>
    <row r="627" spans="1:3" ht="9.75" hidden="1" customHeight="1" x14ac:dyDescent="0.15">
      <c r="A627" s="4"/>
      <c r="B627" s="4"/>
      <c r="C627" s="4"/>
    </row>
    <row r="628" spans="1:3" ht="9.75" hidden="1" customHeight="1" x14ac:dyDescent="0.15">
      <c r="A628" s="4"/>
      <c r="B628" s="4"/>
      <c r="C628" s="4"/>
    </row>
    <row r="629" spans="1:3" ht="9.75" hidden="1" customHeight="1" x14ac:dyDescent="0.15">
      <c r="A629" s="4"/>
      <c r="B629" s="4"/>
      <c r="C629" s="4"/>
    </row>
    <row r="630" spans="1:3" ht="9.75" hidden="1" customHeight="1" x14ac:dyDescent="0.15">
      <c r="A630" s="4"/>
      <c r="B630" s="4"/>
      <c r="C630" s="4"/>
    </row>
    <row r="631" spans="1:3" ht="9.75" hidden="1" customHeight="1" x14ac:dyDescent="0.15">
      <c r="A631" s="4"/>
      <c r="B631" s="4"/>
      <c r="C631" s="4"/>
    </row>
    <row r="632" spans="1:3" ht="9.75" hidden="1" customHeight="1" x14ac:dyDescent="0.15">
      <c r="A632" s="4"/>
      <c r="B632" s="4"/>
      <c r="C632" s="4"/>
    </row>
    <row r="633" spans="1:3" ht="9.75" hidden="1" customHeight="1" x14ac:dyDescent="0.15">
      <c r="A633" s="4"/>
      <c r="B633" s="4"/>
      <c r="C633" s="4"/>
    </row>
    <row r="634" spans="1:3" ht="9.75" hidden="1" customHeight="1" x14ac:dyDescent="0.15">
      <c r="A634" s="4"/>
      <c r="B634" s="4"/>
      <c r="C634" s="4"/>
    </row>
    <row r="635" spans="1:3" ht="9.75" hidden="1" customHeight="1" x14ac:dyDescent="0.15">
      <c r="A635" s="4"/>
      <c r="B635" s="4"/>
      <c r="C635" s="4"/>
    </row>
    <row r="636" spans="1:3" ht="9.75" hidden="1" customHeight="1" x14ac:dyDescent="0.15">
      <c r="A636" s="4"/>
      <c r="B636" s="4"/>
      <c r="C636" s="4"/>
    </row>
    <row r="637" spans="1:3" ht="9.75" hidden="1" customHeight="1" x14ac:dyDescent="0.15">
      <c r="A637" s="4"/>
      <c r="B637" s="4"/>
      <c r="C637" s="4"/>
    </row>
    <row r="638" spans="1:3" ht="9.75" hidden="1" customHeight="1" x14ac:dyDescent="0.15">
      <c r="A638" s="4"/>
      <c r="B638" s="4"/>
      <c r="C638" s="4"/>
    </row>
    <row r="639" spans="1:3" ht="9.75" hidden="1" customHeight="1" x14ac:dyDescent="0.15">
      <c r="A639" s="4"/>
      <c r="B639" s="4"/>
      <c r="C639" s="4"/>
    </row>
    <row r="640" spans="1:3" ht="9.75" hidden="1" customHeight="1" x14ac:dyDescent="0.15">
      <c r="A640" s="4"/>
      <c r="B640" s="4"/>
      <c r="C640" s="4"/>
    </row>
    <row r="641" spans="1:3" ht="9.75" hidden="1" customHeight="1" x14ac:dyDescent="0.15">
      <c r="A641" s="4"/>
      <c r="B641" s="4"/>
      <c r="C641" s="4"/>
    </row>
    <row r="642" spans="1:3" ht="9.75" hidden="1" customHeight="1" x14ac:dyDescent="0.15">
      <c r="A642" s="4"/>
      <c r="B642" s="4"/>
      <c r="C642" s="4"/>
    </row>
    <row r="643" spans="1:3" ht="9.75" hidden="1" customHeight="1" x14ac:dyDescent="0.15">
      <c r="A643" s="4"/>
      <c r="B643" s="4"/>
      <c r="C643" s="4"/>
    </row>
    <row r="644" spans="1:3" ht="9.75" hidden="1" customHeight="1" x14ac:dyDescent="0.15">
      <c r="A644" s="4"/>
      <c r="B644" s="4"/>
      <c r="C644" s="4"/>
    </row>
    <row r="645" spans="1:3" ht="9.75" hidden="1" customHeight="1" x14ac:dyDescent="0.15">
      <c r="A645" s="4"/>
      <c r="B645" s="4"/>
      <c r="C645" s="4"/>
    </row>
    <row r="646" spans="1:3" ht="9.75" hidden="1" customHeight="1" x14ac:dyDescent="0.15">
      <c r="A646" s="4"/>
      <c r="B646" s="4"/>
      <c r="C646" s="4"/>
    </row>
    <row r="647" spans="1:3" ht="9.75" hidden="1" customHeight="1" x14ac:dyDescent="0.15">
      <c r="A647" s="4"/>
      <c r="B647" s="4"/>
      <c r="C647" s="4"/>
    </row>
    <row r="648" spans="1:3" ht="9.75" hidden="1" customHeight="1" x14ac:dyDescent="0.15">
      <c r="A648" s="4"/>
      <c r="B648" s="4"/>
      <c r="C648" s="4"/>
    </row>
    <row r="649" spans="1:3" ht="9.75" hidden="1" customHeight="1" x14ac:dyDescent="0.15">
      <c r="A649" s="4"/>
      <c r="B649" s="4"/>
      <c r="C649" s="4"/>
    </row>
    <row r="650" spans="1:3" ht="9.75" hidden="1" customHeight="1" x14ac:dyDescent="0.15">
      <c r="A650" s="4"/>
      <c r="B650" s="4"/>
      <c r="C650" s="4"/>
    </row>
    <row r="651" spans="1:3" ht="9.75" hidden="1" customHeight="1" x14ac:dyDescent="0.15">
      <c r="A651" s="4"/>
      <c r="B651" s="4"/>
      <c r="C651" s="4"/>
    </row>
    <row r="652" spans="1:3" ht="9.75" hidden="1" customHeight="1" x14ac:dyDescent="0.15">
      <c r="A652" s="4"/>
      <c r="B652" s="4"/>
      <c r="C652" s="4"/>
    </row>
    <row r="653" spans="1:3" ht="9.75" hidden="1" customHeight="1" x14ac:dyDescent="0.15">
      <c r="A653" s="4"/>
      <c r="B653" s="4"/>
      <c r="C653" s="4"/>
    </row>
    <row r="654" spans="1:3" ht="9.75" hidden="1" customHeight="1" x14ac:dyDescent="0.15">
      <c r="A654" s="4"/>
      <c r="B654" s="4"/>
      <c r="C654" s="4"/>
    </row>
    <row r="655" spans="1:3" ht="9.75" hidden="1" customHeight="1" x14ac:dyDescent="0.15">
      <c r="A655" s="4"/>
      <c r="B655" s="4"/>
      <c r="C655" s="4"/>
    </row>
    <row r="656" spans="1:3" ht="9.75" hidden="1" customHeight="1" x14ac:dyDescent="0.15">
      <c r="A656" s="4"/>
      <c r="B656" s="4"/>
      <c r="C656" s="4"/>
    </row>
    <row r="657" spans="1:3" ht="9.75" hidden="1" customHeight="1" x14ac:dyDescent="0.15">
      <c r="A657" s="4"/>
      <c r="B657" s="4"/>
      <c r="C657" s="4"/>
    </row>
    <row r="658" spans="1:3" ht="9.75" hidden="1" customHeight="1" x14ac:dyDescent="0.15">
      <c r="A658" s="4"/>
      <c r="B658" s="4"/>
      <c r="C658" s="4"/>
    </row>
    <row r="659" spans="1:3" ht="9.75" hidden="1" customHeight="1" x14ac:dyDescent="0.15">
      <c r="A659" s="4"/>
      <c r="B659" s="4"/>
      <c r="C659" s="4"/>
    </row>
    <row r="660" spans="1:3" ht="9.75" hidden="1" customHeight="1" x14ac:dyDescent="0.15">
      <c r="A660" s="4"/>
      <c r="B660" s="4"/>
      <c r="C660" s="4"/>
    </row>
    <row r="661" spans="1:3" ht="9.75" hidden="1" customHeight="1" x14ac:dyDescent="0.15">
      <c r="A661" s="4"/>
      <c r="B661" s="4"/>
      <c r="C661" s="4"/>
    </row>
    <row r="662" spans="1:3" ht="9.75" hidden="1" customHeight="1" x14ac:dyDescent="0.15">
      <c r="A662" s="4"/>
      <c r="B662" s="4"/>
      <c r="C662" s="4"/>
    </row>
    <row r="663" spans="1:3" ht="9.75" hidden="1" customHeight="1" x14ac:dyDescent="0.15">
      <c r="A663" s="4"/>
      <c r="B663" s="4"/>
      <c r="C663" s="4"/>
    </row>
    <row r="664" spans="1:3" ht="9.75" hidden="1" customHeight="1" x14ac:dyDescent="0.15">
      <c r="A664" s="4"/>
      <c r="B664" s="4"/>
      <c r="C664" s="4"/>
    </row>
    <row r="665" spans="1:3" ht="9.75" hidden="1" customHeight="1" x14ac:dyDescent="0.15">
      <c r="A665" s="4"/>
      <c r="B665" s="4"/>
      <c r="C665" s="4"/>
    </row>
    <row r="666" spans="1:3" ht="9.75" hidden="1" customHeight="1" x14ac:dyDescent="0.15">
      <c r="A666" s="4"/>
      <c r="B666" s="4"/>
      <c r="C666" s="4"/>
    </row>
    <row r="667" spans="1:3" ht="9.75" hidden="1" customHeight="1" x14ac:dyDescent="0.15">
      <c r="A667" s="4"/>
      <c r="B667" s="4"/>
      <c r="C667" s="4"/>
    </row>
    <row r="668" spans="1:3" ht="9.75" hidden="1" customHeight="1" x14ac:dyDescent="0.15">
      <c r="A668" s="4"/>
      <c r="B668" s="4"/>
      <c r="C668" s="4"/>
    </row>
    <row r="669" spans="1:3" ht="9.75" hidden="1" customHeight="1" x14ac:dyDescent="0.15">
      <c r="A669" s="4"/>
      <c r="B669" s="4"/>
      <c r="C669" s="4"/>
    </row>
    <row r="670" spans="1:3" ht="9.75" hidden="1" customHeight="1" x14ac:dyDescent="0.15">
      <c r="A670" s="4"/>
      <c r="B670" s="4"/>
      <c r="C670" s="4"/>
    </row>
    <row r="671" spans="1:3" ht="9.75" hidden="1" customHeight="1" x14ac:dyDescent="0.15">
      <c r="A671" s="4"/>
      <c r="B671" s="4"/>
      <c r="C671" s="4"/>
    </row>
    <row r="672" spans="1:3" ht="9.75" hidden="1" customHeight="1" x14ac:dyDescent="0.15">
      <c r="A672" s="4"/>
      <c r="B672" s="4"/>
      <c r="C672" s="4"/>
    </row>
    <row r="673" spans="1:3" ht="9.75" hidden="1" customHeight="1" x14ac:dyDescent="0.15">
      <c r="A673" s="4"/>
      <c r="B673" s="4"/>
      <c r="C673" s="4"/>
    </row>
    <row r="674" spans="1:3" ht="9.75" hidden="1" customHeight="1" x14ac:dyDescent="0.15">
      <c r="A674" s="4"/>
      <c r="B674" s="4"/>
      <c r="C674" s="4"/>
    </row>
    <row r="675" spans="1:3" ht="9.75" hidden="1" customHeight="1" x14ac:dyDescent="0.15">
      <c r="A675" s="4"/>
      <c r="B675" s="4"/>
      <c r="C675" s="4"/>
    </row>
    <row r="676" spans="1:3" ht="9.75" hidden="1" customHeight="1" x14ac:dyDescent="0.15">
      <c r="A676" s="4"/>
      <c r="B676" s="4"/>
      <c r="C676" s="4"/>
    </row>
    <row r="677" spans="1:3" ht="9.75" hidden="1" customHeight="1" x14ac:dyDescent="0.15">
      <c r="A677" s="4"/>
      <c r="B677" s="4"/>
      <c r="C677" s="4"/>
    </row>
    <row r="678" spans="1:3" ht="9.75" hidden="1" customHeight="1" x14ac:dyDescent="0.15">
      <c r="A678" s="4"/>
      <c r="B678" s="4"/>
      <c r="C678" s="4"/>
    </row>
    <row r="679" spans="1:3" ht="9.75" hidden="1" customHeight="1" x14ac:dyDescent="0.15">
      <c r="A679" s="4"/>
      <c r="B679" s="4"/>
      <c r="C679" s="4"/>
    </row>
    <row r="680" spans="1:3" ht="9.75" hidden="1" customHeight="1" x14ac:dyDescent="0.15">
      <c r="A680" s="4"/>
      <c r="B680" s="4"/>
      <c r="C680" s="4"/>
    </row>
    <row r="681" spans="1:3" ht="9.75" hidden="1" customHeight="1" x14ac:dyDescent="0.15">
      <c r="A681" s="4"/>
      <c r="B681" s="4"/>
      <c r="C681" s="4"/>
    </row>
    <row r="682" spans="1:3" ht="9.75" hidden="1" customHeight="1" x14ac:dyDescent="0.15">
      <c r="A682" s="4"/>
      <c r="B682" s="4"/>
      <c r="C682" s="4"/>
    </row>
    <row r="683" spans="1:3" ht="9.75" hidden="1" customHeight="1" x14ac:dyDescent="0.15">
      <c r="A683" s="4"/>
      <c r="B683" s="4"/>
      <c r="C683" s="4"/>
    </row>
    <row r="684" spans="1:3" ht="9.75" hidden="1" customHeight="1" x14ac:dyDescent="0.15">
      <c r="A684" s="4"/>
      <c r="B684" s="4"/>
      <c r="C684" s="4"/>
    </row>
    <row r="685" spans="1:3" ht="9.75" hidden="1" customHeight="1" x14ac:dyDescent="0.15">
      <c r="A685" s="4"/>
      <c r="B685" s="4"/>
      <c r="C685" s="4"/>
    </row>
    <row r="686" spans="1:3" ht="9.75" hidden="1" customHeight="1" x14ac:dyDescent="0.15">
      <c r="A686" s="4"/>
      <c r="B686" s="4"/>
      <c r="C686" s="4"/>
    </row>
    <row r="687" spans="1:3" ht="9.75" hidden="1" customHeight="1" x14ac:dyDescent="0.15">
      <c r="A687" s="4"/>
      <c r="B687" s="4"/>
      <c r="C687" s="4"/>
    </row>
    <row r="688" spans="1:3" ht="9.75" hidden="1" customHeight="1" x14ac:dyDescent="0.15">
      <c r="A688" s="4"/>
      <c r="B688" s="4"/>
      <c r="C688" s="4"/>
    </row>
    <row r="689" spans="1:3" ht="9.75" hidden="1" customHeight="1" x14ac:dyDescent="0.15">
      <c r="A689" s="4"/>
      <c r="B689" s="4"/>
      <c r="C689" s="4"/>
    </row>
    <row r="690" spans="1:3" ht="9.75" hidden="1" customHeight="1" x14ac:dyDescent="0.15">
      <c r="A690" s="4"/>
      <c r="B690" s="4"/>
      <c r="C690" s="4"/>
    </row>
    <row r="691" spans="1:3" ht="9.75" hidden="1" customHeight="1" x14ac:dyDescent="0.15">
      <c r="A691" s="4"/>
      <c r="B691" s="4"/>
      <c r="C691" s="4"/>
    </row>
    <row r="692" spans="1:3" ht="9.75" hidden="1" customHeight="1" x14ac:dyDescent="0.15">
      <c r="A692" s="4"/>
      <c r="B692" s="4"/>
      <c r="C692" s="4"/>
    </row>
    <row r="693" spans="1:3" ht="9.75" hidden="1" customHeight="1" x14ac:dyDescent="0.15">
      <c r="A693" s="4"/>
      <c r="B693" s="4"/>
      <c r="C693" s="4"/>
    </row>
    <row r="694" spans="1:3" ht="9.75" hidden="1" customHeight="1" x14ac:dyDescent="0.15">
      <c r="A694" s="4"/>
      <c r="B694" s="4"/>
      <c r="C694" s="4"/>
    </row>
    <row r="695" spans="1:3" ht="9.75" hidden="1" customHeight="1" x14ac:dyDescent="0.15">
      <c r="A695" s="4"/>
      <c r="B695" s="4"/>
      <c r="C695" s="4"/>
    </row>
    <row r="696" spans="1:3" ht="9.75" hidden="1" customHeight="1" x14ac:dyDescent="0.15">
      <c r="A696" s="4"/>
      <c r="B696" s="4"/>
      <c r="C696" s="4"/>
    </row>
    <row r="697" spans="1:3" ht="9.75" hidden="1" customHeight="1" x14ac:dyDescent="0.15">
      <c r="A697" s="4"/>
      <c r="B697" s="4"/>
      <c r="C697" s="4"/>
    </row>
    <row r="698" spans="1:3" ht="9.75" hidden="1" customHeight="1" x14ac:dyDescent="0.15">
      <c r="A698" s="4"/>
      <c r="B698" s="4"/>
      <c r="C698" s="4"/>
    </row>
    <row r="699" spans="1:3" ht="9.75" hidden="1" customHeight="1" x14ac:dyDescent="0.15">
      <c r="A699" s="4"/>
      <c r="B699" s="4"/>
      <c r="C699" s="4"/>
    </row>
    <row r="700" spans="1:3" ht="9.75" hidden="1" customHeight="1" x14ac:dyDescent="0.15">
      <c r="A700" s="4"/>
      <c r="B700" s="4"/>
      <c r="C700" s="4"/>
    </row>
    <row r="701" spans="1:3" ht="9.75" hidden="1" customHeight="1" x14ac:dyDescent="0.15">
      <c r="A701" s="4"/>
      <c r="B701" s="4"/>
      <c r="C701" s="4"/>
    </row>
    <row r="702" spans="1:3" ht="9.75" hidden="1" customHeight="1" x14ac:dyDescent="0.15">
      <c r="A702" s="4"/>
      <c r="B702" s="4"/>
      <c r="C702" s="4"/>
    </row>
    <row r="703" spans="1:3" ht="9.75" hidden="1" customHeight="1" x14ac:dyDescent="0.15">
      <c r="A703" s="4"/>
      <c r="B703" s="4"/>
      <c r="C703" s="4"/>
    </row>
    <row r="704" spans="1:3" ht="9.75" hidden="1" customHeight="1" x14ac:dyDescent="0.15">
      <c r="A704" s="4"/>
      <c r="B704" s="4"/>
      <c r="C704" s="4"/>
    </row>
    <row r="705" spans="1:3" ht="9.75" hidden="1" customHeight="1" x14ac:dyDescent="0.15">
      <c r="A705" s="4"/>
      <c r="B705" s="4"/>
      <c r="C705" s="4"/>
    </row>
    <row r="706" spans="1:3" ht="9.75" hidden="1" customHeight="1" x14ac:dyDescent="0.15">
      <c r="A706" s="4"/>
      <c r="B706" s="4"/>
      <c r="C706" s="4"/>
    </row>
    <row r="707" spans="1:3" ht="9.75" hidden="1" customHeight="1" x14ac:dyDescent="0.15">
      <c r="A707" s="4"/>
      <c r="B707" s="4"/>
      <c r="C707" s="4"/>
    </row>
    <row r="708" spans="1:3" ht="9.75" hidden="1" customHeight="1" x14ac:dyDescent="0.15">
      <c r="A708" s="4"/>
      <c r="B708" s="4"/>
      <c r="C708" s="4"/>
    </row>
    <row r="709" spans="1:3" ht="9.75" hidden="1" customHeight="1" x14ac:dyDescent="0.15">
      <c r="A709" s="4"/>
      <c r="B709" s="4"/>
      <c r="C709" s="4"/>
    </row>
    <row r="710" spans="1:3" ht="9.75" hidden="1" customHeight="1" x14ac:dyDescent="0.15">
      <c r="A710" s="4"/>
      <c r="B710" s="4"/>
      <c r="C710" s="4"/>
    </row>
    <row r="711" spans="1:3" ht="9.75" hidden="1" customHeight="1" x14ac:dyDescent="0.15">
      <c r="A711" s="4"/>
      <c r="B711" s="4"/>
      <c r="C711" s="4"/>
    </row>
    <row r="712" spans="1:3" ht="9.75" hidden="1" customHeight="1" x14ac:dyDescent="0.15">
      <c r="A712" s="4"/>
      <c r="B712" s="4"/>
      <c r="C712" s="4"/>
    </row>
    <row r="713" spans="1:3" ht="9.75" hidden="1" customHeight="1" x14ac:dyDescent="0.15">
      <c r="A713" s="4"/>
      <c r="B713" s="4"/>
      <c r="C713" s="4"/>
    </row>
    <row r="714" spans="1:3" ht="9.75" hidden="1" customHeight="1" x14ac:dyDescent="0.15">
      <c r="A714" s="4"/>
      <c r="B714" s="4"/>
      <c r="C714" s="4"/>
    </row>
    <row r="715" spans="1:3" ht="9.75" hidden="1" customHeight="1" x14ac:dyDescent="0.15">
      <c r="A715" s="4"/>
      <c r="B715" s="4"/>
      <c r="C715" s="4"/>
    </row>
    <row r="716" spans="1:3" ht="9.75" hidden="1" customHeight="1" x14ac:dyDescent="0.15">
      <c r="A716" s="4"/>
      <c r="B716" s="4"/>
      <c r="C716" s="4"/>
    </row>
    <row r="717" spans="1:3" ht="9.75" hidden="1" customHeight="1" x14ac:dyDescent="0.15">
      <c r="A717" s="4"/>
      <c r="B717" s="4"/>
      <c r="C717" s="4"/>
    </row>
    <row r="718" spans="1:3" ht="9.75" hidden="1" customHeight="1" x14ac:dyDescent="0.15">
      <c r="A718" s="4"/>
      <c r="B718" s="4"/>
      <c r="C718" s="4"/>
    </row>
    <row r="719" spans="1:3" ht="9.75" hidden="1" customHeight="1" x14ac:dyDescent="0.15">
      <c r="A719" s="4"/>
      <c r="B719" s="4"/>
      <c r="C719" s="4"/>
    </row>
    <row r="720" spans="1:3" ht="9.75" hidden="1" customHeight="1" x14ac:dyDescent="0.15">
      <c r="A720" s="4"/>
      <c r="B720" s="4"/>
      <c r="C720" s="4"/>
    </row>
    <row r="721" spans="1:3" ht="9.75" hidden="1" customHeight="1" x14ac:dyDescent="0.15">
      <c r="A721" s="4"/>
      <c r="B721" s="4"/>
      <c r="C721" s="4"/>
    </row>
    <row r="722" spans="1:3" ht="9.75" hidden="1" customHeight="1" x14ac:dyDescent="0.15">
      <c r="A722" s="4"/>
      <c r="B722" s="4"/>
      <c r="C722" s="4"/>
    </row>
    <row r="723" spans="1:3" ht="9.75" hidden="1" customHeight="1" x14ac:dyDescent="0.15">
      <c r="A723" s="4"/>
      <c r="B723" s="4"/>
      <c r="C723" s="4"/>
    </row>
    <row r="724" spans="1:3" ht="9.75" hidden="1" customHeight="1" x14ac:dyDescent="0.15">
      <c r="A724" s="4"/>
      <c r="B724" s="4"/>
      <c r="C724" s="4"/>
    </row>
    <row r="725" spans="1:3" ht="9.75" hidden="1" customHeight="1" x14ac:dyDescent="0.15">
      <c r="A725" s="4"/>
      <c r="B725" s="4"/>
      <c r="C725" s="4"/>
    </row>
    <row r="726" spans="1:3" ht="9.75" hidden="1" customHeight="1" x14ac:dyDescent="0.15">
      <c r="A726" s="4"/>
      <c r="B726" s="4"/>
      <c r="C726" s="4"/>
    </row>
    <row r="727" spans="1:3" ht="9.75" hidden="1" customHeight="1" x14ac:dyDescent="0.15">
      <c r="A727" s="4"/>
      <c r="B727" s="4"/>
      <c r="C727" s="4"/>
    </row>
    <row r="728" spans="1:3" ht="9.75" hidden="1" customHeight="1" x14ac:dyDescent="0.15">
      <c r="A728" s="4"/>
      <c r="B728" s="4"/>
      <c r="C728" s="4"/>
    </row>
    <row r="729" spans="1:3" ht="9.75" hidden="1" customHeight="1" x14ac:dyDescent="0.15">
      <c r="A729" s="4"/>
      <c r="B729" s="4"/>
      <c r="C729" s="4"/>
    </row>
    <row r="730" spans="1:3" ht="9.75" hidden="1" customHeight="1" x14ac:dyDescent="0.15">
      <c r="A730" s="4"/>
      <c r="B730" s="4"/>
      <c r="C730" s="4"/>
    </row>
    <row r="731" spans="1:3" ht="9.75" hidden="1" customHeight="1" x14ac:dyDescent="0.15">
      <c r="A731" s="4"/>
      <c r="B731" s="4"/>
      <c r="C731" s="4"/>
    </row>
    <row r="732" spans="1:3" ht="9.75" hidden="1" customHeight="1" x14ac:dyDescent="0.15">
      <c r="A732" s="4"/>
      <c r="B732" s="4"/>
      <c r="C732" s="4"/>
    </row>
    <row r="733" spans="1:3" ht="9.75" hidden="1" customHeight="1" x14ac:dyDescent="0.15">
      <c r="A733" s="4"/>
      <c r="B733" s="4"/>
      <c r="C733" s="4"/>
    </row>
    <row r="734" spans="1:3" ht="9.75" hidden="1" customHeight="1" x14ac:dyDescent="0.15">
      <c r="A734" s="4"/>
      <c r="B734" s="4"/>
      <c r="C734" s="4"/>
    </row>
    <row r="735" spans="1:3" ht="9.75" hidden="1" customHeight="1" x14ac:dyDescent="0.15">
      <c r="A735" s="4"/>
      <c r="B735" s="4"/>
      <c r="C735" s="4"/>
    </row>
    <row r="736" spans="1:3" ht="9.75" hidden="1" customHeight="1" x14ac:dyDescent="0.15">
      <c r="A736" s="4"/>
      <c r="B736" s="4"/>
      <c r="C736" s="4"/>
    </row>
    <row r="737" spans="1:3" ht="9.75" hidden="1" customHeight="1" x14ac:dyDescent="0.15">
      <c r="A737" s="4"/>
      <c r="B737" s="4"/>
      <c r="C737" s="4"/>
    </row>
    <row r="738" spans="1:3" ht="9.75" hidden="1" customHeight="1" x14ac:dyDescent="0.15">
      <c r="A738" s="4"/>
      <c r="B738" s="4"/>
      <c r="C738" s="4"/>
    </row>
    <row r="739" spans="1:3" ht="9.75" hidden="1" customHeight="1" x14ac:dyDescent="0.15">
      <c r="A739" s="4"/>
      <c r="B739" s="4"/>
      <c r="C739" s="4"/>
    </row>
    <row r="740" spans="1:3" ht="9.75" hidden="1" customHeight="1" x14ac:dyDescent="0.15">
      <c r="A740" s="4"/>
      <c r="B740" s="4"/>
      <c r="C740" s="4"/>
    </row>
    <row r="741" spans="1:3" ht="9.75" hidden="1" customHeight="1" x14ac:dyDescent="0.15">
      <c r="A741" s="4"/>
      <c r="B741" s="4"/>
      <c r="C741" s="4"/>
    </row>
    <row r="742" spans="1:3" ht="9.75" hidden="1" customHeight="1" x14ac:dyDescent="0.15">
      <c r="A742" s="4"/>
      <c r="B742" s="4"/>
      <c r="C742" s="4"/>
    </row>
    <row r="743" spans="1:3" ht="9.75" hidden="1" customHeight="1" x14ac:dyDescent="0.15">
      <c r="A743" s="4"/>
      <c r="B743" s="4"/>
      <c r="C743" s="4"/>
    </row>
    <row r="744" spans="1:3" ht="9.75" hidden="1" customHeight="1" x14ac:dyDescent="0.15">
      <c r="A744" s="4"/>
      <c r="B744" s="4"/>
      <c r="C744" s="4"/>
    </row>
    <row r="745" spans="1:3" ht="9.75" hidden="1" customHeight="1" x14ac:dyDescent="0.15">
      <c r="A745" s="4"/>
      <c r="B745" s="4"/>
      <c r="C745" s="4"/>
    </row>
    <row r="746" spans="1:3" ht="9.75" hidden="1" customHeight="1" x14ac:dyDescent="0.15">
      <c r="A746" s="4"/>
      <c r="B746" s="4"/>
      <c r="C746" s="4"/>
    </row>
    <row r="747" spans="1:3" ht="9.75" hidden="1" customHeight="1" x14ac:dyDescent="0.15">
      <c r="A747" s="4"/>
      <c r="B747" s="4"/>
      <c r="C747" s="4"/>
    </row>
    <row r="748" spans="1:3" ht="9.75" hidden="1" customHeight="1" x14ac:dyDescent="0.15">
      <c r="A748" s="4"/>
      <c r="B748" s="4"/>
      <c r="C748" s="4"/>
    </row>
    <row r="749" spans="1:3" ht="9.75" hidden="1" customHeight="1" x14ac:dyDescent="0.15">
      <c r="A749" s="4"/>
      <c r="B749" s="4"/>
      <c r="C749" s="4"/>
    </row>
    <row r="750" spans="1:3" ht="9.75" hidden="1" customHeight="1" x14ac:dyDescent="0.15">
      <c r="A750" s="4"/>
      <c r="B750" s="4"/>
      <c r="C750" s="4"/>
    </row>
    <row r="751" spans="1:3" ht="9.75" hidden="1" customHeight="1" x14ac:dyDescent="0.15">
      <c r="A751" s="4"/>
      <c r="B751" s="4"/>
      <c r="C751" s="4"/>
    </row>
    <row r="752" spans="1:3" ht="9.75" hidden="1" customHeight="1" x14ac:dyDescent="0.15">
      <c r="A752" s="4"/>
      <c r="B752" s="4"/>
      <c r="C752" s="4"/>
    </row>
    <row r="753" spans="1:3" ht="9.75" hidden="1" customHeight="1" x14ac:dyDescent="0.15">
      <c r="A753" s="4"/>
      <c r="B753" s="4"/>
      <c r="C753" s="4"/>
    </row>
    <row r="754" spans="1:3" ht="9.75" hidden="1" customHeight="1" x14ac:dyDescent="0.15">
      <c r="A754" s="4"/>
      <c r="B754" s="4"/>
      <c r="C754" s="4"/>
    </row>
    <row r="755" spans="1:3" ht="9.75" hidden="1" customHeight="1" x14ac:dyDescent="0.15">
      <c r="A755" s="4"/>
      <c r="B755" s="4"/>
      <c r="C755" s="4"/>
    </row>
    <row r="756" spans="1:3" ht="9.75" hidden="1" customHeight="1" x14ac:dyDescent="0.15">
      <c r="A756" s="4"/>
      <c r="B756" s="4"/>
      <c r="C756" s="4"/>
    </row>
    <row r="757" spans="1:3" ht="9.75" hidden="1" customHeight="1" x14ac:dyDescent="0.15">
      <c r="A757" s="4"/>
      <c r="B757" s="4"/>
      <c r="C757" s="4"/>
    </row>
    <row r="758" spans="1:3" ht="9.75" hidden="1" customHeight="1" x14ac:dyDescent="0.15">
      <c r="A758" s="4"/>
      <c r="B758" s="4"/>
      <c r="C758" s="4"/>
    </row>
    <row r="759" spans="1:3" ht="9.75" hidden="1" customHeight="1" x14ac:dyDescent="0.15">
      <c r="A759" s="4"/>
      <c r="B759" s="4"/>
      <c r="C759" s="4"/>
    </row>
    <row r="760" spans="1:3" ht="9.75" hidden="1" customHeight="1" x14ac:dyDescent="0.15">
      <c r="A760" s="4"/>
      <c r="B760" s="4"/>
      <c r="C760" s="4"/>
    </row>
    <row r="761" spans="1:3" ht="9.75" hidden="1" customHeight="1" x14ac:dyDescent="0.15">
      <c r="A761" s="4"/>
      <c r="B761" s="4"/>
      <c r="C761" s="4"/>
    </row>
    <row r="762" spans="1:3" ht="9.75" hidden="1" customHeight="1" x14ac:dyDescent="0.15">
      <c r="A762" s="4"/>
      <c r="B762" s="4"/>
      <c r="C762" s="4"/>
    </row>
    <row r="763" spans="1:3" ht="9.75" hidden="1" customHeight="1" x14ac:dyDescent="0.15">
      <c r="A763" s="4"/>
      <c r="B763" s="4"/>
      <c r="C763" s="4"/>
    </row>
    <row r="764" spans="1:3" ht="9.75" hidden="1" customHeight="1" x14ac:dyDescent="0.15">
      <c r="A764" s="4"/>
      <c r="B764" s="4"/>
      <c r="C764" s="4"/>
    </row>
    <row r="765" spans="1:3" ht="9.75" hidden="1" customHeight="1" x14ac:dyDescent="0.15">
      <c r="A765" s="4"/>
      <c r="B765" s="4"/>
      <c r="C765" s="4"/>
    </row>
    <row r="766" spans="1:3" ht="9.75" hidden="1" customHeight="1" x14ac:dyDescent="0.15">
      <c r="A766" s="4"/>
      <c r="B766" s="4"/>
      <c r="C766" s="4"/>
    </row>
    <row r="767" spans="1:3" ht="9.75" hidden="1" customHeight="1" x14ac:dyDescent="0.15">
      <c r="A767" s="4"/>
      <c r="B767" s="4"/>
      <c r="C767" s="4"/>
    </row>
    <row r="768" spans="1:3" ht="9.75" hidden="1" customHeight="1" x14ac:dyDescent="0.15">
      <c r="A768" s="4"/>
      <c r="B768" s="4"/>
      <c r="C768" s="4"/>
    </row>
    <row r="769" spans="1:3" ht="9.75" hidden="1" customHeight="1" x14ac:dyDescent="0.15">
      <c r="A769" s="4"/>
      <c r="B769" s="4"/>
      <c r="C769" s="4"/>
    </row>
    <row r="770" spans="1:3" ht="9.75" hidden="1" customHeight="1" x14ac:dyDescent="0.15">
      <c r="A770" s="4"/>
      <c r="B770" s="4"/>
      <c r="C770" s="4"/>
    </row>
    <row r="771" spans="1:3" ht="9.75" hidden="1" customHeight="1" x14ac:dyDescent="0.15">
      <c r="A771" s="4"/>
      <c r="B771" s="4"/>
      <c r="C771" s="4"/>
    </row>
    <row r="772" spans="1:3" ht="9.75" hidden="1" customHeight="1" x14ac:dyDescent="0.15">
      <c r="A772" s="4"/>
      <c r="B772" s="4"/>
      <c r="C772" s="4"/>
    </row>
    <row r="773" spans="1:3" ht="9.75" hidden="1" customHeight="1" x14ac:dyDescent="0.15">
      <c r="A773" s="4"/>
      <c r="B773" s="4"/>
      <c r="C773" s="4"/>
    </row>
    <row r="774" spans="1:3" ht="9.75" hidden="1" customHeight="1" x14ac:dyDescent="0.15">
      <c r="A774" s="4"/>
      <c r="B774" s="4"/>
      <c r="C774" s="4"/>
    </row>
    <row r="775" spans="1:3" ht="9.75" hidden="1" customHeight="1" x14ac:dyDescent="0.15">
      <c r="A775" s="4"/>
      <c r="B775" s="4"/>
      <c r="C775" s="4"/>
    </row>
    <row r="776" spans="1:3" ht="9.75" hidden="1" customHeight="1" x14ac:dyDescent="0.15">
      <c r="A776" s="4"/>
      <c r="B776" s="4"/>
      <c r="C776" s="4"/>
    </row>
    <row r="777" spans="1:3" ht="9.75" hidden="1" customHeight="1" x14ac:dyDescent="0.15">
      <c r="A777" s="4"/>
      <c r="B777" s="4"/>
      <c r="C777" s="4"/>
    </row>
    <row r="778" spans="1:3" ht="9.75" hidden="1" customHeight="1" x14ac:dyDescent="0.15">
      <c r="A778" s="4"/>
      <c r="B778" s="4"/>
      <c r="C778" s="4"/>
    </row>
    <row r="779" spans="1:3" ht="9.75" hidden="1" customHeight="1" x14ac:dyDescent="0.15">
      <c r="A779" s="4"/>
      <c r="B779" s="4"/>
      <c r="C779" s="4"/>
    </row>
    <row r="780" spans="1:3" ht="9.75" hidden="1" customHeight="1" x14ac:dyDescent="0.15">
      <c r="A780" s="4"/>
      <c r="B780" s="4"/>
      <c r="C780" s="4"/>
    </row>
    <row r="781" spans="1:3" ht="9.75" hidden="1" customHeight="1" x14ac:dyDescent="0.15">
      <c r="A781" s="4"/>
      <c r="B781" s="4"/>
      <c r="C781" s="4"/>
    </row>
    <row r="782" spans="1:3" ht="9.75" hidden="1" customHeight="1" x14ac:dyDescent="0.15">
      <c r="A782" s="4"/>
      <c r="B782" s="4"/>
      <c r="C782" s="4"/>
    </row>
    <row r="783" spans="1:3" ht="9.75" hidden="1" customHeight="1" x14ac:dyDescent="0.15">
      <c r="A783" s="4"/>
      <c r="B783" s="4"/>
      <c r="C783" s="4"/>
    </row>
    <row r="784" spans="1:3" ht="9.75" hidden="1" customHeight="1" x14ac:dyDescent="0.15">
      <c r="A784" s="4"/>
      <c r="B784" s="4"/>
      <c r="C784" s="4"/>
    </row>
    <row r="785" spans="1:3" ht="9.75" hidden="1" customHeight="1" x14ac:dyDescent="0.15">
      <c r="A785" s="4"/>
      <c r="B785" s="4"/>
      <c r="C785" s="4"/>
    </row>
    <row r="786" spans="1:3" ht="9.75" hidden="1" customHeight="1" x14ac:dyDescent="0.15">
      <c r="A786" s="4"/>
      <c r="B786" s="4"/>
      <c r="C786" s="4"/>
    </row>
    <row r="787" spans="1:3" ht="9.75" hidden="1" customHeight="1" x14ac:dyDescent="0.15">
      <c r="A787" s="4"/>
      <c r="B787" s="4"/>
      <c r="C787" s="4"/>
    </row>
    <row r="788" spans="1:3" ht="9.75" hidden="1" customHeight="1" x14ac:dyDescent="0.15">
      <c r="A788" s="4"/>
      <c r="B788" s="4"/>
      <c r="C788" s="4"/>
    </row>
    <row r="789" spans="1:3" ht="9.75" hidden="1" customHeight="1" x14ac:dyDescent="0.15">
      <c r="A789" s="4"/>
      <c r="B789" s="4"/>
      <c r="C789" s="4"/>
    </row>
    <row r="790" spans="1:3" ht="9.75" hidden="1" customHeight="1" x14ac:dyDescent="0.15">
      <c r="A790" s="4"/>
      <c r="B790" s="4"/>
      <c r="C790" s="4"/>
    </row>
    <row r="791" spans="1:3" ht="9.75" hidden="1" customHeight="1" x14ac:dyDescent="0.15">
      <c r="A791" s="4"/>
      <c r="B791" s="4"/>
      <c r="C791" s="4"/>
    </row>
    <row r="792" spans="1:3" ht="9.75" hidden="1" customHeight="1" x14ac:dyDescent="0.15">
      <c r="A792" s="4"/>
      <c r="B792" s="4"/>
      <c r="C792" s="4"/>
    </row>
    <row r="793" spans="1:3" ht="9.75" hidden="1" customHeight="1" x14ac:dyDescent="0.15">
      <c r="A793" s="4"/>
      <c r="B793" s="4"/>
      <c r="C793" s="4"/>
    </row>
    <row r="794" spans="1:3" ht="9.75" hidden="1" customHeight="1" x14ac:dyDescent="0.15">
      <c r="A794" s="4"/>
      <c r="B794" s="4"/>
      <c r="C794" s="4"/>
    </row>
    <row r="795" spans="1:3" ht="9.75" hidden="1" customHeight="1" x14ac:dyDescent="0.15">
      <c r="A795" s="4"/>
      <c r="B795" s="4"/>
      <c r="C795" s="4"/>
    </row>
    <row r="796" spans="1:3" ht="9.75" hidden="1" customHeight="1" x14ac:dyDescent="0.15">
      <c r="A796" s="4"/>
      <c r="B796" s="4"/>
      <c r="C796" s="4"/>
    </row>
    <row r="797" spans="1:3" ht="9.75" hidden="1" customHeight="1" x14ac:dyDescent="0.15">
      <c r="A797" s="4"/>
      <c r="B797" s="4"/>
      <c r="C797" s="4"/>
    </row>
    <row r="798" spans="1:3" ht="9.75" hidden="1" customHeight="1" x14ac:dyDescent="0.15">
      <c r="A798" s="4"/>
      <c r="B798" s="4"/>
      <c r="C798" s="4"/>
    </row>
    <row r="799" spans="1:3" ht="9.75" hidden="1" customHeight="1" x14ac:dyDescent="0.15">
      <c r="A799" s="4"/>
      <c r="B799" s="4"/>
      <c r="C799" s="4"/>
    </row>
    <row r="800" spans="1:3" ht="9.75" hidden="1" customHeight="1" x14ac:dyDescent="0.15">
      <c r="A800" s="4"/>
      <c r="B800" s="4"/>
      <c r="C800" s="4"/>
    </row>
    <row r="801" spans="1:3" ht="9.75" hidden="1" customHeight="1" x14ac:dyDescent="0.15">
      <c r="A801" s="4"/>
      <c r="B801" s="4"/>
      <c r="C801" s="4"/>
    </row>
    <row r="802" spans="1:3" ht="9.75" hidden="1" customHeight="1" x14ac:dyDescent="0.15">
      <c r="A802" s="4"/>
      <c r="B802" s="4"/>
      <c r="C802" s="4"/>
    </row>
    <row r="803" spans="1:3" ht="9.75" hidden="1" customHeight="1" x14ac:dyDescent="0.15">
      <c r="A803" s="4"/>
      <c r="B803" s="4"/>
      <c r="C803" s="4"/>
    </row>
    <row r="804" spans="1:3" ht="9.75" hidden="1" customHeight="1" x14ac:dyDescent="0.15">
      <c r="A804" s="4"/>
      <c r="B804" s="4"/>
      <c r="C804" s="4"/>
    </row>
    <row r="805" spans="1:3" ht="9.75" hidden="1" customHeight="1" x14ac:dyDescent="0.15">
      <c r="A805" s="4"/>
      <c r="B805" s="4"/>
      <c r="C805" s="4"/>
    </row>
    <row r="806" spans="1:3" ht="9.75" hidden="1" customHeight="1" x14ac:dyDescent="0.15">
      <c r="A806" s="4"/>
      <c r="B806" s="4"/>
      <c r="C806" s="4"/>
    </row>
    <row r="807" spans="1:3" ht="9.75" hidden="1" customHeight="1" x14ac:dyDescent="0.15">
      <c r="A807" s="4"/>
      <c r="B807" s="4"/>
      <c r="C807" s="4"/>
    </row>
    <row r="808" spans="1:3" ht="9.75" hidden="1" customHeight="1" x14ac:dyDescent="0.15">
      <c r="A808" s="4"/>
      <c r="B808" s="4"/>
      <c r="C808" s="4"/>
    </row>
    <row r="809" spans="1:3" ht="9.75" hidden="1" customHeight="1" x14ac:dyDescent="0.15">
      <c r="A809" s="4"/>
      <c r="B809" s="4"/>
      <c r="C809" s="4"/>
    </row>
    <row r="810" spans="1:3" ht="9.75" hidden="1" customHeight="1" x14ac:dyDescent="0.15">
      <c r="A810" s="4"/>
      <c r="B810" s="4"/>
      <c r="C810" s="4"/>
    </row>
    <row r="811" spans="1:3" ht="9.75" hidden="1" customHeight="1" x14ac:dyDescent="0.15">
      <c r="A811" s="4"/>
      <c r="B811" s="4"/>
      <c r="C811" s="4"/>
    </row>
    <row r="812" spans="1:3" ht="9.75" hidden="1" customHeight="1" x14ac:dyDescent="0.15">
      <c r="A812" s="4"/>
      <c r="B812" s="4"/>
      <c r="C812" s="4"/>
    </row>
    <row r="813" spans="1:3" ht="9.75" hidden="1" customHeight="1" x14ac:dyDescent="0.15">
      <c r="A813" s="4"/>
      <c r="B813" s="4"/>
      <c r="C813" s="4"/>
    </row>
    <row r="814" spans="1:3" ht="9.75" hidden="1" customHeight="1" x14ac:dyDescent="0.15">
      <c r="A814" s="4"/>
      <c r="B814" s="4"/>
      <c r="C814" s="4"/>
    </row>
    <row r="815" spans="1:3" ht="9.75" hidden="1" customHeight="1" x14ac:dyDescent="0.15">
      <c r="A815" s="4"/>
      <c r="B815" s="4"/>
      <c r="C815" s="4"/>
    </row>
    <row r="816" spans="1:3" ht="9.75" hidden="1" customHeight="1" x14ac:dyDescent="0.15">
      <c r="A816" s="4"/>
      <c r="B816" s="4"/>
      <c r="C816" s="4"/>
    </row>
    <row r="817" spans="1:3" ht="9.75" hidden="1" customHeight="1" x14ac:dyDescent="0.15">
      <c r="A817" s="4"/>
      <c r="B817" s="4"/>
      <c r="C817" s="4"/>
    </row>
    <row r="818" spans="1:3" ht="9.75" hidden="1" customHeight="1" x14ac:dyDescent="0.15">
      <c r="A818" s="4"/>
      <c r="B818" s="4"/>
      <c r="C818" s="4"/>
    </row>
    <row r="819" spans="1:3" ht="9.75" hidden="1" customHeight="1" x14ac:dyDescent="0.15">
      <c r="A819" s="4"/>
      <c r="B819" s="4"/>
      <c r="C819" s="4"/>
    </row>
    <row r="820" spans="1:3" ht="9.75" hidden="1" customHeight="1" x14ac:dyDescent="0.15">
      <c r="A820" s="4"/>
      <c r="B820" s="4"/>
      <c r="C820" s="4"/>
    </row>
    <row r="821" spans="1:3" ht="9.75" hidden="1" customHeight="1" x14ac:dyDescent="0.15">
      <c r="A821" s="4"/>
      <c r="B821" s="4"/>
      <c r="C821" s="4"/>
    </row>
    <row r="822" spans="1:3" ht="9.75" hidden="1" customHeight="1" x14ac:dyDescent="0.15">
      <c r="A822" s="4"/>
      <c r="B822" s="4"/>
      <c r="C822" s="4"/>
    </row>
    <row r="823" spans="1:3" ht="9.75" hidden="1" customHeight="1" x14ac:dyDescent="0.15">
      <c r="A823" s="4"/>
      <c r="B823" s="4"/>
      <c r="C823" s="4"/>
    </row>
    <row r="824" spans="1:3" ht="9.75" hidden="1" customHeight="1" x14ac:dyDescent="0.15">
      <c r="A824" s="4"/>
      <c r="B824" s="4"/>
      <c r="C824" s="4"/>
    </row>
    <row r="825" spans="1:3" ht="9.75" hidden="1" customHeight="1" x14ac:dyDescent="0.15">
      <c r="A825" s="4"/>
      <c r="B825" s="4"/>
      <c r="C825" s="4"/>
    </row>
    <row r="826" spans="1:3" ht="9.75" hidden="1" customHeight="1" x14ac:dyDescent="0.15">
      <c r="A826" s="4"/>
      <c r="B826" s="4"/>
      <c r="C826" s="4"/>
    </row>
    <row r="827" spans="1:3" ht="9.75" hidden="1" customHeight="1" x14ac:dyDescent="0.15">
      <c r="A827" s="4"/>
      <c r="B827" s="4"/>
      <c r="C827" s="4"/>
    </row>
    <row r="828" spans="1:3" ht="9.75" hidden="1" customHeight="1" x14ac:dyDescent="0.15">
      <c r="A828" s="4"/>
      <c r="B828" s="4"/>
      <c r="C828" s="4"/>
    </row>
    <row r="829" spans="1:3" ht="9.75" hidden="1" customHeight="1" x14ac:dyDescent="0.15">
      <c r="A829" s="4"/>
      <c r="B829" s="4"/>
      <c r="C829" s="4"/>
    </row>
    <row r="830" spans="1:3" ht="9.75" hidden="1" customHeight="1" x14ac:dyDescent="0.15">
      <c r="A830" s="4"/>
      <c r="B830" s="4"/>
      <c r="C830" s="4"/>
    </row>
    <row r="831" spans="1:3" ht="9.75" hidden="1" customHeight="1" x14ac:dyDescent="0.15">
      <c r="A831" s="4"/>
      <c r="B831" s="4"/>
      <c r="C831" s="4"/>
    </row>
    <row r="832" spans="1:3" ht="9.75" hidden="1" customHeight="1" x14ac:dyDescent="0.15">
      <c r="A832" s="4"/>
      <c r="B832" s="4"/>
      <c r="C832" s="4"/>
    </row>
    <row r="833" spans="1:3" ht="9.75" hidden="1" customHeight="1" x14ac:dyDescent="0.15">
      <c r="A833" s="4"/>
      <c r="B833" s="4"/>
      <c r="C833" s="4"/>
    </row>
    <row r="834" spans="1:3" ht="9.75" hidden="1" customHeight="1" x14ac:dyDescent="0.15">
      <c r="A834" s="4"/>
      <c r="B834" s="4"/>
      <c r="C834" s="4"/>
    </row>
    <row r="835" spans="1:3" ht="9.75" hidden="1" customHeight="1" x14ac:dyDescent="0.15">
      <c r="A835" s="4"/>
      <c r="B835" s="4"/>
      <c r="C835" s="4"/>
    </row>
    <row r="836" spans="1:3" ht="9.75" hidden="1" customHeight="1" x14ac:dyDescent="0.15">
      <c r="A836" s="4"/>
      <c r="B836" s="4"/>
      <c r="C836" s="4"/>
    </row>
    <row r="837" spans="1:3" ht="9.75" hidden="1" customHeight="1" x14ac:dyDescent="0.15">
      <c r="A837" s="4"/>
      <c r="B837" s="4"/>
      <c r="C837" s="4"/>
    </row>
    <row r="838" spans="1:3" ht="9.75" hidden="1" customHeight="1" x14ac:dyDescent="0.15">
      <c r="A838" s="4"/>
      <c r="B838" s="4"/>
      <c r="C838" s="4"/>
    </row>
    <row r="839" spans="1:3" ht="9.75" hidden="1" customHeight="1" x14ac:dyDescent="0.15">
      <c r="A839" s="4"/>
      <c r="B839" s="4"/>
      <c r="C839" s="4"/>
    </row>
    <row r="840" spans="1:3" ht="9.75" hidden="1" customHeight="1" x14ac:dyDescent="0.15">
      <c r="A840" s="4"/>
      <c r="B840" s="4"/>
      <c r="C840" s="4"/>
    </row>
    <row r="841" spans="1:3" ht="9.75" hidden="1" customHeight="1" x14ac:dyDescent="0.15">
      <c r="A841" s="4"/>
      <c r="B841" s="4"/>
      <c r="C841" s="4"/>
    </row>
    <row r="842" spans="1:3" ht="9.75" hidden="1" customHeight="1" x14ac:dyDescent="0.15">
      <c r="A842" s="4"/>
      <c r="B842" s="4"/>
      <c r="C842" s="4"/>
    </row>
    <row r="843" spans="1:3" ht="9.75" hidden="1" customHeight="1" x14ac:dyDescent="0.15">
      <c r="A843" s="4"/>
      <c r="B843" s="4"/>
      <c r="C843" s="4"/>
    </row>
    <row r="844" spans="1:3" ht="9.75" hidden="1" customHeight="1" x14ac:dyDescent="0.15">
      <c r="A844" s="4"/>
      <c r="B844" s="4"/>
      <c r="C844" s="4"/>
    </row>
    <row r="845" spans="1:3" ht="9.75" hidden="1" customHeight="1" x14ac:dyDescent="0.15">
      <c r="A845" s="4"/>
      <c r="B845" s="4"/>
      <c r="C845" s="4"/>
    </row>
    <row r="846" spans="1:3" ht="9.75" hidden="1" customHeight="1" x14ac:dyDescent="0.15">
      <c r="A846" s="4"/>
      <c r="B846" s="4"/>
      <c r="C846" s="4"/>
    </row>
    <row r="847" spans="1:3" ht="9.75" hidden="1" customHeight="1" x14ac:dyDescent="0.15">
      <c r="A847" s="4"/>
      <c r="B847" s="4"/>
      <c r="C847" s="4"/>
    </row>
    <row r="848" spans="1:3" ht="9.75" hidden="1" customHeight="1" x14ac:dyDescent="0.15">
      <c r="A848" s="4"/>
      <c r="B848" s="4"/>
      <c r="C848" s="4"/>
    </row>
    <row r="849" spans="1:3" ht="9.75" hidden="1" customHeight="1" x14ac:dyDescent="0.15">
      <c r="A849" s="4"/>
      <c r="B849" s="4"/>
      <c r="C849" s="4"/>
    </row>
    <row r="850" spans="1:3" ht="9.75" hidden="1" customHeight="1" x14ac:dyDescent="0.15">
      <c r="A850" s="4"/>
      <c r="B850" s="4"/>
      <c r="C850" s="4"/>
    </row>
    <row r="851" spans="1:3" ht="9.75" hidden="1" customHeight="1" x14ac:dyDescent="0.15">
      <c r="A851" s="4"/>
      <c r="B851" s="4"/>
      <c r="C851" s="4"/>
    </row>
    <row r="852" spans="1:3" ht="9.75" hidden="1" customHeight="1" x14ac:dyDescent="0.15">
      <c r="A852" s="4"/>
      <c r="B852" s="4"/>
      <c r="C852" s="4"/>
    </row>
    <row r="853" spans="1:3" ht="9.75" hidden="1" customHeight="1" x14ac:dyDescent="0.15">
      <c r="A853" s="4"/>
      <c r="B853" s="4"/>
      <c r="C853" s="4"/>
    </row>
    <row r="854" spans="1:3" ht="9.75" hidden="1" customHeight="1" x14ac:dyDescent="0.15">
      <c r="A854" s="4"/>
      <c r="B854" s="4"/>
      <c r="C854" s="4"/>
    </row>
    <row r="855" spans="1:3" ht="9.75" hidden="1" customHeight="1" x14ac:dyDescent="0.15">
      <c r="A855" s="4"/>
      <c r="B855" s="4"/>
      <c r="C855" s="4"/>
    </row>
    <row r="856" spans="1:3" ht="9.75" hidden="1" customHeight="1" x14ac:dyDescent="0.15">
      <c r="A856" s="4"/>
      <c r="B856" s="4"/>
      <c r="C856" s="4"/>
    </row>
    <row r="857" spans="1:3" ht="9.75" hidden="1" customHeight="1" x14ac:dyDescent="0.15">
      <c r="A857" s="4"/>
      <c r="B857" s="4"/>
      <c r="C857" s="4"/>
    </row>
    <row r="858" spans="1:3" ht="9.75" hidden="1" customHeight="1" x14ac:dyDescent="0.15">
      <c r="A858" s="4"/>
      <c r="B858" s="4"/>
      <c r="C858" s="4"/>
    </row>
    <row r="859" spans="1:3" ht="9.75" hidden="1" customHeight="1" x14ac:dyDescent="0.15">
      <c r="A859" s="4"/>
      <c r="B859" s="4"/>
      <c r="C859" s="4"/>
    </row>
    <row r="860" spans="1:3" ht="9.75" hidden="1" customHeight="1" x14ac:dyDescent="0.15">
      <c r="A860" s="4"/>
      <c r="B860" s="4"/>
      <c r="C860" s="4"/>
    </row>
    <row r="861" spans="1:3" ht="9.75" hidden="1" customHeight="1" x14ac:dyDescent="0.15">
      <c r="A861" s="4"/>
      <c r="B861" s="4"/>
      <c r="C861" s="4"/>
    </row>
    <row r="862" spans="1:3" ht="9.75" hidden="1" customHeight="1" x14ac:dyDescent="0.15">
      <c r="A862" s="4"/>
      <c r="B862" s="4"/>
      <c r="C862" s="4"/>
    </row>
    <row r="863" spans="1:3" ht="9.75" hidden="1" customHeight="1" x14ac:dyDescent="0.15">
      <c r="A863" s="4"/>
      <c r="B863" s="4"/>
      <c r="C863" s="4"/>
    </row>
    <row r="864" spans="1:3" ht="9.75" hidden="1" customHeight="1" x14ac:dyDescent="0.15">
      <c r="A864" s="4"/>
      <c r="B864" s="4"/>
      <c r="C864" s="4"/>
    </row>
    <row r="865" spans="1:3" ht="9.75" hidden="1" customHeight="1" x14ac:dyDescent="0.15">
      <c r="A865" s="4"/>
      <c r="B865" s="4"/>
      <c r="C865" s="4"/>
    </row>
    <row r="866" spans="1:3" ht="9.75" hidden="1" customHeight="1" x14ac:dyDescent="0.15">
      <c r="A866" s="4"/>
      <c r="B866" s="4"/>
      <c r="C866" s="4"/>
    </row>
    <row r="867" spans="1:3" ht="9.75" hidden="1" customHeight="1" x14ac:dyDescent="0.15">
      <c r="A867" s="4"/>
      <c r="B867" s="4"/>
      <c r="C867" s="4"/>
    </row>
    <row r="868" spans="1:3" ht="9.75" hidden="1" customHeight="1" x14ac:dyDescent="0.15">
      <c r="A868" s="4"/>
      <c r="B868" s="4"/>
      <c r="C868" s="4"/>
    </row>
    <row r="869" spans="1:3" ht="9.75" hidden="1" customHeight="1" x14ac:dyDescent="0.15">
      <c r="A869" s="4"/>
      <c r="B869" s="4"/>
      <c r="C869" s="4"/>
    </row>
    <row r="870" spans="1:3" ht="9.75" hidden="1" customHeight="1" x14ac:dyDescent="0.15">
      <c r="A870" s="4"/>
      <c r="B870" s="4"/>
      <c r="C870" s="4"/>
    </row>
    <row r="871" spans="1:3" ht="9.75" hidden="1" customHeight="1" x14ac:dyDescent="0.15">
      <c r="A871" s="4"/>
      <c r="B871" s="4"/>
      <c r="C871" s="4"/>
    </row>
    <row r="872" spans="1:3" ht="9.75" hidden="1" customHeight="1" x14ac:dyDescent="0.15">
      <c r="A872" s="4"/>
      <c r="B872" s="4"/>
      <c r="C872" s="4"/>
    </row>
    <row r="873" spans="1:3" ht="9.75" hidden="1" customHeight="1" x14ac:dyDescent="0.15">
      <c r="A873" s="4"/>
      <c r="B873" s="4"/>
      <c r="C873" s="4"/>
    </row>
    <row r="874" spans="1:3" ht="9.75" hidden="1" customHeight="1" x14ac:dyDescent="0.15">
      <c r="A874" s="4"/>
      <c r="B874" s="4"/>
      <c r="C874" s="4"/>
    </row>
    <row r="875" spans="1:3" ht="9.75" hidden="1" customHeight="1" x14ac:dyDescent="0.15">
      <c r="A875" s="4"/>
      <c r="B875" s="4"/>
      <c r="C875" s="4"/>
    </row>
    <row r="876" spans="1:3" ht="9.75" hidden="1" customHeight="1" x14ac:dyDescent="0.15">
      <c r="A876" s="4"/>
      <c r="B876" s="4"/>
      <c r="C876" s="4"/>
    </row>
    <row r="877" spans="1:3" ht="9.75" hidden="1" customHeight="1" x14ac:dyDescent="0.15">
      <c r="A877" s="4"/>
      <c r="B877" s="4"/>
      <c r="C877" s="4"/>
    </row>
    <row r="878" spans="1:3" ht="9.75" hidden="1" customHeight="1" x14ac:dyDescent="0.15">
      <c r="A878" s="4"/>
      <c r="B878" s="4"/>
      <c r="C878" s="4"/>
    </row>
    <row r="879" spans="1:3" ht="9.75" hidden="1" customHeight="1" x14ac:dyDescent="0.15">
      <c r="A879" s="4"/>
      <c r="B879" s="4"/>
      <c r="C879" s="4"/>
    </row>
    <row r="880" spans="1:3" ht="9.75" hidden="1" customHeight="1" x14ac:dyDescent="0.15">
      <c r="A880" s="4"/>
      <c r="B880" s="4"/>
      <c r="C880" s="4"/>
    </row>
    <row r="881" spans="1:3" ht="9.75" hidden="1" customHeight="1" x14ac:dyDescent="0.15">
      <c r="A881" s="4"/>
      <c r="B881" s="4"/>
      <c r="C881" s="4"/>
    </row>
    <row r="882" spans="1:3" ht="9.75" hidden="1" customHeight="1" x14ac:dyDescent="0.15">
      <c r="A882" s="4"/>
      <c r="B882" s="4"/>
      <c r="C882" s="4"/>
    </row>
    <row r="883" spans="1:3" ht="9.75" hidden="1" customHeight="1" x14ac:dyDescent="0.15">
      <c r="A883" s="4"/>
      <c r="B883" s="4"/>
      <c r="C883" s="4"/>
    </row>
    <row r="884" spans="1:3" ht="9.75" hidden="1" customHeight="1" x14ac:dyDescent="0.15">
      <c r="A884" s="4"/>
      <c r="B884" s="4"/>
      <c r="C884" s="4"/>
    </row>
    <row r="885" spans="1:3" ht="9.75" hidden="1" customHeight="1" x14ac:dyDescent="0.15">
      <c r="A885" s="4"/>
      <c r="B885" s="4"/>
      <c r="C885" s="4"/>
    </row>
    <row r="886" spans="1:3" ht="9.75" hidden="1" customHeight="1" x14ac:dyDescent="0.15">
      <c r="A886" s="4"/>
      <c r="B886" s="4"/>
      <c r="C886" s="4"/>
    </row>
    <row r="887" spans="1:3" ht="9.75" hidden="1" customHeight="1" x14ac:dyDescent="0.15">
      <c r="A887" s="4"/>
      <c r="B887" s="4"/>
      <c r="C887" s="4"/>
    </row>
    <row r="888" spans="1:3" ht="9.75" hidden="1" customHeight="1" x14ac:dyDescent="0.15">
      <c r="A888" s="4"/>
      <c r="B888" s="4"/>
      <c r="C888" s="4"/>
    </row>
    <row r="889" spans="1:3" ht="9.75" hidden="1" customHeight="1" x14ac:dyDescent="0.15">
      <c r="A889" s="4"/>
      <c r="B889" s="4"/>
      <c r="C889" s="4"/>
    </row>
    <row r="890" spans="1:3" ht="9.75" hidden="1" customHeight="1" x14ac:dyDescent="0.15">
      <c r="A890" s="4"/>
      <c r="B890" s="4"/>
      <c r="C890" s="4"/>
    </row>
    <row r="891" spans="1:3" ht="9.75" hidden="1" customHeight="1" x14ac:dyDescent="0.15">
      <c r="A891" s="4"/>
      <c r="B891" s="4"/>
      <c r="C891" s="4"/>
    </row>
    <row r="892" spans="1:3" ht="9.75" hidden="1" customHeight="1" x14ac:dyDescent="0.15">
      <c r="A892" s="4"/>
      <c r="B892" s="4"/>
      <c r="C892" s="4"/>
    </row>
    <row r="893" spans="1:3" ht="9.75" hidden="1" customHeight="1" x14ac:dyDescent="0.15">
      <c r="A893" s="4"/>
      <c r="B893" s="4"/>
      <c r="C893" s="4"/>
    </row>
    <row r="894" spans="1:3" ht="9.75" hidden="1" customHeight="1" x14ac:dyDescent="0.15">
      <c r="A894" s="4"/>
      <c r="B894" s="4"/>
      <c r="C894" s="4"/>
    </row>
    <row r="895" spans="1:3" ht="9.75" hidden="1" customHeight="1" x14ac:dyDescent="0.15">
      <c r="A895" s="4"/>
      <c r="B895" s="4"/>
      <c r="C895" s="4"/>
    </row>
    <row r="896" spans="1:3" ht="9.75" hidden="1" customHeight="1" x14ac:dyDescent="0.15">
      <c r="A896" s="4"/>
      <c r="B896" s="4"/>
      <c r="C896" s="4"/>
    </row>
    <row r="897" spans="1:3" ht="9.75" hidden="1" customHeight="1" x14ac:dyDescent="0.15">
      <c r="A897" s="4"/>
      <c r="B897" s="4"/>
      <c r="C897" s="4"/>
    </row>
    <row r="898" spans="1:3" ht="9.75" hidden="1" customHeight="1" x14ac:dyDescent="0.15">
      <c r="A898" s="4"/>
      <c r="B898" s="4"/>
      <c r="C898" s="4"/>
    </row>
    <row r="899" spans="1:3" ht="9.75" hidden="1" customHeight="1" x14ac:dyDescent="0.15">
      <c r="A899" s="4"/>
      <c r="B899" s="4"/>
      <c r="C899" s="4"/>
    </row>
    <row r="900" spans="1:3" ht="9.75" hidden="1" customHeight="1" x14ac:dyDescent="0.15">
      <c r="A900" s="4"/>
      <c r="B900" s="4"/>
      <c r="C900" s="4"/>
    </row>
    <row r="901" spans="1:3" ht="9.75" hidden="1" customHeight="1" x14ac:dyDescent="0.15">
      <c r="A901" s="4"/>
      <c r="B901" s="4"/>
      <c r="C901" s="4"/>
    </row>
    <row r="902" spans="1:3" ht="9.75" hidden="1" customHeight="1" x14ac:dyDescent="0.15">
      <c r="A902" s="4"/>
      <c r="B902" s="4"/>
      <c r="C902" s="4"/>
    </row>
    <row r="903" spans="1:3" ht="9.75" hidden="1" customHeight="1" x14ac:dyDescent="0.15">
      <c r="A903" s="4"/>
      <c r="B903" s="4"/>
      <c r="C903" s="4"/>
    </row>
    <row r="904" spans="1:3" ht="9.75" hidden="1" customHeight="1" x14ac:dyDescent="0.15">
      <c r="A904" s="4"/>
      <c r="B904" s="4"/>
      <c r="C904" s="4"/>
    </row>
    <row r="905" spans="1:3" ht="9.75" hidden="1" customHeight="1" x14ac:dyDescent="0.15">
      <c r="A905" s="4"/>
      <c r="B905" s="4"/>
      <c r="C905" s="4"/>
    </row>
    <row r="906" spans="1:3" ht="9.75" hidden="1" customHeight="1" x14ac:dyDescent="0.15">
      <c r="A906" s="4"/>
      <c r="B906" s="4"/>
      <c r="C906" s="4"/>
    </row>
    <row r="907" spans="1:3" ht="9.75" hidden="1" customHeight="1" x14ac:dyDescent="0.15">
      <c r="A907" s="4"/>
      <c r="B907" s="4"/>
      <c r="C907" s="4"/>
    </row>
    <row r="908" spans="1:3" ht="9.75" hidden="1" customHeight="1" x14ac:dyDescent="0.15">
      <c r="A908" s="4"/>
      <c r="B908" s="4"/>
      <c r="C908" s="4"/>
    </row>
    <row r="909" spans="1:3" ht="9.75" hidden="1" customHeight="1" x14ac:dyDescent="0.15">
      <c r="A909" s="4"/>
      <c r="B909" s="4"/>
      <c r="C909" s="4"/>
    </row>
    <row r="910" spans="1:3" ht="9.75" hidden="1" customHeight="1" x14ac:dyDescent="0.15">
      <c r="A910" s="4"/>
      <c r="B910" s="4"/>
      <c r="C910" s="4"/>
    </row>
    <row r="911" spans="1:3" ht="9.75" hidden="1" customHeight="1" x14ac:dyDescent="0.15">
      <c r="A911" s="4"/>
      <c r="B911" s="4"/>
      <c r="C911" s="4"/>
    </row>
    <row r="912" spans="1:3" ht="9.75" hidden="1" customHeight="1" x14ac:dyDescent="0.15">
      <c r="A912" s="4"/>
      <c r="B912" s="4"/>
      <c r="C912" s="4"/>
    </row>
    <row r="913" spans="1:3" ht="9.75" hidden="1" customHeight="1" x14ac:dyDescent="0.15">
      <c r="A913" s="4"/>
      <c r="B913" s="4"/>
      <c r="C913" s="4"/>
    </row>
    <row r="914" spans="1:3" ht="9.75" hidden="1" customHeight="1" x14ac:dyDescent="0.15">
      <c r="A914" s="4"/>
      <c r="B914" s="4"/>
      <c r="C914" s="4"/>
    </row>
    <row r="915" spans="1:3" ht="9.75" hidden="1" customHeight="1" x14ac:dyDescent="0.15">
      <c r="A915" s="4"/>
      <c r="B915" s="4"/>
      <c r="C915" s="4"/>
    </row>
    <row r="916" spans="1:3" ht="9.75" hidden="1" customHeight="1" x14ac:dyDescent="0.15">
      <c r="A916" s="4"/>
      <c r="B916" s="4"/>
      <c r="C916" s="4"/>
    </row>
    <row r="917" spans="1:3" ht="9.75" hidden="1" customHeight="1" x14ac:dyDescent="0.15">
      <c r="A917" s="4"/>
      <c r="B917" s="4"/>
      <c r="C917" s="4"/>
    </row>
    <row r="918" spans="1:3" ht="9.75" hidden="1" customHeight="1" x14ac:dyDescent="0.15">
      <c r="A918" s="4"/>
      <c r="B918" s="4"/>
      <c r="C918" s="4"/>
    </row>
    <row r="919" spans="1:3" ht="9.75" hidden="1" customHeight="1" x14ac:dyDescent="0.15">
      <c r="A919" s="4"/>
      <c r="B919" s="4"/>
      <c r="C919" s="4"/>
    </row>
    <row r="920" spans="1:3" ht="9.75" hidden="1" customHeight="1" x14ac:dyDescent="0.15">
      <c r="A920" s="4"/>
      <c r="B920" s="4"/>
      <c r="C920" s="4"/>
    </row>
    <row r="921" spans="1:3" ht="9.75" hidden="1" customHeight="1" x14ac:dyDescent="0.15">
      <c r="A921" s="4"/>
      <c r="B921" s="4"/>
      <c r="C921" s="4"/>
    </row>
    <row r="922" spans="1:3" ht="9.75" hidden="1" customHeight="1" x14ac:dyDescent="0.15">
      <c r="A922" s="4"/>
      <c r="B922" s="4"/>
      <c r="C922" s="4"/>
    </row>
    <row r="923" spans="1:3" ht="9.75" hidden="1" customHeight="1" x14ac:dyDescent="0.15">
      <c r="A923" s="4"/>
      <c r="B923" s="4"/>
      <c r="C923" s="4"/>
    </row>
    <row r="924" spans="1:3" ht="9.75" hidden="1" customHeight="1" x14ac:dyDescent="0.15">
      <c r="A924" s="4"/>
      <c r="B924" s="4"/>
      <c r="C924" s="4"/>
    </row>
    <row r="925" spans="1:3" ht="9.75" hidden="1" customHeight="1" x14ac:dyDescent="0.15">
      <c r="A925" s="4"/>
      <c r="B925" s="4"/>
      <c r="C925" s="4"/>
    </row>
    <row r="926" spans="1:3" ht="9.75" hidden="1" customHeight="1" x14ac:dyDescent="0.15">
      <c r="A926" s="4"/>
      <c r="B926" s="4"/>
      <c r="C926" s="4"/>
    </row>
    <row r="927" spans="1:3" ht="9.75" hidden="1" customHeight="1" x14ac:dyDescent="0.15">
      <c r="A927" s="4"/>
      <c r="B927" s="4"/>
      <c r="C927" s="4"/>
    </row>
    <row r="928" spans="1:3" ht="9.75" hidden="1" customHeight="1" x14ac:dyDescent="0.15">
      <c r="A928" s="4"/>
      <c r="B928" s="4"/>
      <c r="C928" s="4"/>
    </row>
    <row r="929" spans="1:3" ht="9.75" hidden="1" customHeight="1" x14ac:dyDescent="0.15">
      <c r="A929" s="4"/>
      <c r="B929" s="4"/>
      <c r="C929" s="4"/>
    </row>
    <row r="930" spans="1:3" ht="9.75" hidden="1" customHeight="1" x14ac:dyDescent="0.15">
      <c r="A930" s="4"/>
      <c r="B930" s="4"/>
      <c r="C930" s="4"/>
    </row>
    <row r="931" spans="1:3" ht="9.75" hidden="1" customHeight="1" x14ac:dyDescent="0.15">
      <c r="A931" s="4"/>
      <c r="B931" s="4"/>
      <c r="C931" s="4"/>
    </row>
  </sheetData>
  <dataValidations count="1">
    <dataValidation type="list" allowBlank="1" showInputMessage="1" showErrorMessage="1" sqref="I14" xr:uid="{FFC93B09-C1C0-49F4-9E0E-5F33F71729F5}">
      <formula1>"Annual,Monthly"</formula1>
    </dataValidation>
  </dataValidations>
  <pageMargins left="0.70866141732283472" right="0.70866141732283472" top="0.74803149606299213" bottom="0.74803149606299213" header="0" footer="0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/>
  </sheetPr>
  <dimension ref="A1:CB865"/>
  <sheetViews>
    <sheetView showGridLines="0" workbookViewId="0">
      <pane xSplit="8" ySplit="3" topLeftCell="I62" activePane="bottomRight" state="frozen"/>
      <selection activeCell="K179" sqref="K179"/>
      <selection pane="topRight" activeCell="K179" sqref="K179"/>
      <selection pane="bottomLeft" activeCell="K179" sqref="K179"/>
      <selection pane="bottomRight" activeCell="I80" sqref="I80"/>
    </sheetView>
  </sheetViews>
  <sheetFormatPr defaultColWidth="0" defaultRowHeight="15" customHeight="1" x14ac:dyDescent="0.15"/>
  <cols>
    <col min="1" max="3" width="2.140625" customWidth="1"/>
    <col min="4" max="4" width="30" customWidth="1"/>
    <col min="5" max="5" width="11.85546875" customWidth="1"/>
    <col min="6" max="7" width="12.140625" customWidth="1"/>
    <col min="8" max="8" width="4.42578125" customWidth="1"/>
    <col min="9" max="76" width="11.140625" customWidth="1"/>
    <col min="77" max="77" width="3.5703125" customWidth="1"/>
    <col min="78" max="80" width="0" hidden="1" customWidth="1"/>
    <col min="81" max="16384" width="14.42578125" hidden="1"/>
  </cols>
  <sheetData>
    <row r="1" spans="1:77" ht="9.75" customHeight="1" x14ac:dyDescent="0.15">
      <c r="A1" s="1"/>
      <c r="B1" s="2"/>
      <c r="C1" s="2"/>
      <c r="D1" s="2"/>
      <c r="E1" s="2"/>
      <c r="F1" s="2"/>
      <c r="G1" s="2" t="s">
        <v>8</v>
      </c>
      <c r="H1" s="2"/>
      <c r="I1" s="3">
        <f t="shared" ref="I1:AI1" si="0">H2+1</f>
        <v>44927</v>
      </c>
      <c r="J1" s="3">
        <f t="shared" si="0"/>
        <v>45292</v>
      </c>
      <c r="K1" s="3">
        <f t="shared" si="0"/>
        <v>45658</v>
      </c>
      <c r="L1" s="3">
        <f t="shared" si="0"/>
        <v>46023</v>
      </c>
      <c r="M1" s="3">
        <f t="shared" si="0"/>
        <v>46388</v>
      </c>
      <c r="N1" s="3">
        <f t="shared" si="0"/>
        <v>46753</v>
      </c>
      <c r="O1" s="3">
        <f t="shared" si="0"/>
        <v>47119</v>
      </c>
      <c r="P1" s="3">
        <f t="shared" si="0"/>
        <v>47484</v>
      </c>
      <c r="Q1" s="3">
        <f t="shared" si="0"/>
        <v>47849</v>
      </c>
      <c r="R1" s="3">
        <f t="shared" si="0"/>
        <v>48214</v>
      </c>
      <c r="S1" s="3">
        <f t="shared" si="0"/>
        <v>48580</v>
      </c>
      <c r="T1" s="3">
        <f t="shared" si="0"/>
        <v>48945</v>
      </c>
      <c r="U1" s="3">
        <f t="shared" si="0"/>
        <v>49310</v>
      </c>
      <c r="V1" s="3">
        <f t="shared" si="0"/>
        <v>49675</v>
      </c>
      <c r="W1" s="3">
        <f t="shared" si="0"/>
        <v>50041</v>
      </c>
      <c r="X1" s="3">
        <f t="shared" si="0"/>
        <v>50406</v>
      </c>
      <c r="Y1" s="3">
        <f t="shared" si="0"/>
        <v>50771</v>
      </c>
      <c r="Z1" s="3">
        <f t="shared" si="0"/>
        <v>51136</v>
      </c>
      <c r="AA1" s="3">
        <f t="shared" si="0"/>
        <v>51502</v>
      </c>
      <c r="AB1" s="3">
        <f t="shared" si="0"/>
        <v>51867</v>
      </c>
      <c r="AC1" s="3">
        <f t="shared" si="0"/>
        <v>52232</v>
      </c>
      <c r="AD1" s="3">
        <f t="shared" si="0"/>
        <v>52597</v>
      </c>
      <c r="AE1" s="3">
        <f t="shared" si="0"/>
        <v>52963</v>
      </c>
      <c r="AF1" s="3">
        <f t="shared" si="0"/>
        <v>53328</v>
      </c>
      <c r="AG1" s="3">
        <f t="shared" si="0"/>
        <v>53693</v>
      </c>
      <c r="AH1" s="3">
        <f t="shared" si="0"/>
        <v>54058</v>
      </c>
      <c r="AI1" s="3">
        <f t="shared" si="0"/>
        <v>54424</v>
      </c>
      <c r="AJ1" s="3">
        <f t="shared" ref="AJ1" si="1">AI2+1</f>
        <v>54789</v>
      </c>
      <c r="AK1" s="3">
        <f t="shared" ref="AK1" si="2">AJ2+1</f>
        <v>55154</v>
      </c>
      <c r="AL1" s="3">
        <f t="shared" ref="AL1" si="3">AK2+1</f>
        <v>55519</v>
      </c>
      <c r="AM1" s="3">
        <f t="shared" ref="AM1" si="4">AL2+1</f>
        <v>55885</v>
      </c>
      <c r="AN1" s="3">
        <f t="shared" ref="AN1" si="5">AM2+1</f>
        <v>56250</v>
      </c>
      <c r="AO1" s="3">
        <f t="shared" ref="AO1" si="6">AN2+1</f>
        <v>56615</v>
      </c>
      <c r="AP1" s="3">
        <f t="shared" ref="AP1" si="7">AO2+1</f>
        <v>56980</v>
      </c>
      <c r="AQ1" s="3">
        <f t="shared" ref="AQ1" si="8">AP2+1</f>
        <v>57346</v>
      </c>
      <c r="AR1" s="3">
        <f t="shared" ref="AR1" si="9">AQ2+1</f>
        <v>57711</v>
      </c>
      <c r="AS1" s="3">
        <f t="shared" ref="AS1" si="10">AR2+1</f>
        <v>58076</v>
      </c>
      <c r="AT1" s="3">
        <f t="shared" ref="AT1" si="11">AS2+1</f>
        <v>58441</v>
      </c>
      <c r="AU1" s="3">
        <f t="shared" ref="AU1" si="12">AT2+1</f>
        <v>58807</v>
      </c>
      <c r="AV1" s="3">
        <f t="shared" ref="AV1" si="13">AU2+1</f>
        <v>59172</v>
      </c>
      <c r="AW1" s="3">
        <f t="shared" ref="AW1" si="14">AV2+1</f>
        <v>59537</v>
      </c>
      <c r="AX1" s="3">
        <f t="shared" ref="AX1" si="15">AW2+1</f>
        <v>59902</v>
      </c>
      <c r="AY1" s="3">
        <f t="shared" ref="AY1" si="16">AX2+1</f>
        <v>60268</v>
      </c>
      <c r="AZ1" s="3">
        <f t="shared" ref="AZ1" si="17">AY2+1</f>
        <v>60633</v>
      </c>
      <c r="BA1" s="3">
        <f t="shared" ref="BA1" si="18">AZ2+1</f>
        <v>60998</v>
      </c>
      <c r="BB1" s="3">
        <f t="shared" ref="BB1" si="19">BA2+1</f>
        <v>61363</v>
      </c>
      <c r="BC1" s="3">
        <f t="shared" ref="BC1" si="20">BB2+1</f>
        <v>61729</v>
      </c>
      <c r="BD1" s="3">
        <f t="shared" ref="BD1" si="21">BC2+1</f>
        <v>62094</v>
      </c>
      <c r="BE1" s="3">
        <f t="shared" ref="BE1" si="22">BD2+1</f>
        <v>62459</v>
      </c>
      <c r="BF1" s="3">
        <f t="shared" ref="BF1" si="23">BE2+1</f>
        <v>62824</v>
      </c>
      <c r="BG1" s="3">
        <f t="shared" ref="BG1" si="24">BF2+1</f>
        <v>63190</v>
      </c>
      <c r="BH1" s="3">
        <f t="shared" ref="BH1" si="25">BG2+1</f>
        <v>63555</v>
      </c>
      <c r="BI1" s="3">
        <f t="shared" ref="BI1" si="26">BH2+1</f>
        <v>63920</v>
      </c>
      <c r="BJ1" s="3">
        <f t="shared" ref="BJ1" si="27">BI2+1</f>
        <v>64285</v>
      </c>
      <c r="BK1" s="3">
        <f t="shared" ref="BK1" si="28">BJ2+1</f>
        <v>64651</v>
      </c>
      <c r="BL1" s="3">
        <f t="shared" ref="BL1" si="29">BK2+1</f>
        <v>65016</v>
      </c>
      <c r="BM1" s="3">
        <f t="shared" ref="BM1" si="30">BL2+1</f>
        <v>65381</v>
      </c>
      <c r="BN1" s="3">
        <f t="shared" ref="BN1" si="31">BM2+1</f>
        <v>65746</v>
      </c>
      <c r="BO1" s="3">
        <f t="shared" ref="BO1" si="32">BN2+1</f>
        <v>66112</v>
      </c>
      <c r="BP1" s="3">
        <f t="shared" ref="BP1" si="33">BO2+1</f>
        <v>66477</v>
      </c>
      <c r="BQ1" s="3">
        <f t="shared" ref="BQ1" si="34">BP2+1</f>
        <v>66842</v>
      </c>
      <c r="BR1" s="3">
        <f t="shared" ref="BR1" si="35">BQ2+1</f>
        <v>67207</v>
      </c>
      <c r="BS1" s="3">
        <f t="shared" ref="BS1" si="36">BR2+1</f>
        <v>67573</v>
      </c>
      <c r="BT1" s="3">
        <f t="shared" ref="BT1" si="37">BS2+1</f>
        <v>67938</v>
      </c>
      <c r="BU1" s="3">
        <f t="shared" ref="BU1" si="38">BT2+1</f>
        <v>68303</v>
      </c>
      <c r="BV1" s="3">
        <f t="shared" ref="BV1" si="39">BU2+1</f>
        <v>68668</v>
      </c>
      <c r="BW1" s="3">
        <f t="shared" ref="BW1" si="40">BV2+1</f>
        <v>69034</v>
      </c>
      <c r="BX1" s="3">
        <f t="shared" ref="BX1" si="41">BW2+1</f>
        <v>69399</v>
      </c>
      <c r="BY1" s="4"/>
    </row>
    <row r="2" spans="1:77" ht="9.75" customHeight="1" x14ac:dyDescent="0.15">
      <c r="A2" s="1"/>
      <c r="B2" s="2"/>
      <c r="C2" s="2"/>
      <c r="D2" s="7"/>
      <c r="E2" s="7"/>
      <c r="F2" s="7"/>
      <c r="G2" s="2" t="s">
        <v>9</v>
      </c>
      <c r="H2" s="5">
        <f>DATE(YEAR(Inputs!E8)-1,12,31)</f>
        <v>44926</v>
      </c>
      <c r="I2" s="3">
        <f t="shared" ref="I2:AI2" si="42">EOMONTH(H2,12)</f>
        <v>45291</v>
      </c>
      <c r="J2" s="3">
        <f t="shared" si="42"/>
        <v>45657</v>
      </c>
      <c r="K2" s="3">
        <f t="shared" si="42"/>
        <v>46022</v>
      </c>
      <c r="L2" s="3">
        <f t="shared" si="42"/>
        <v>46387</v>
      </c>
      <c r="M2" s="3">
        <f t="shared" si="42"/>
        <v>46752</v>
      </c>
      <c r="N2" s="3">
        <f t="shared" si="42"/>
        <v>47118</v>
      </c>
      <c r="O2" s="3">
        <f t="shared" si="42"/>
        <v>47483</v>
      </c>
      <c r="P2" s="3">
        <f t="shared" si="42"/>
        <v>47848</v>
      </c>
      <c r="Q2" s="3">
        <f t="shared" si="42"/>
        <v>48213</v>
      </c>
      <c r="R2" s="3">
        <f t="shared" si="42"/>
        <v>48579</v>
      </c>
      <c r="S2" s="3">
        <f t="shared" si="42"/>
        <v>48944</v>
      </c>
      <c r="T2" s="3">
        <f t="shared" si="42"/>
        <v>49309</v>
      </c>
      <c r="U2" s="3">
        <f t="shared" si="42"/>
        <v>49674</v>
      </c>
      <c r="V2" s="3">
        <f t="shared" si="42"/>
        <v>50040</v>
      </c>
      <c r="W2" s="3">
        <f t="shared" si="42"/>
        <v>50405</v>
      </c>
      <c r="X2" s="3">
        <f t="shared" si="42"/>
        <v>50770</v>
      </c>
      <c r="Y2" s="3">
        <f t="shared" si="42"/>
        <v>51135</v>
      </c>
      <c r="Z2" s="3">
        <f t="shared" si="42"/>
        <v>51501</v>
      </c>
      <c r="AA2" s="3">
        <f t="shared" si="42"/>
        <v>51866</v>
      </c>
      <c r="AB2" s="3">
        <f t="shared" si="42"/>
        <v>52231</v>
      </c>
      <c r="AC2" s="3">
        <f t="shared" si="42"/>
        <v>52596</v>
      </c>
      <c r="AD2" s="3">
        <f t="shared" si="42"/>
        <v>52962</v>
      </c>
      <c r="AE2" s="3">
        <f t="shared" si="42"/>
        <v>53327</v>
      </c>
      <c r="AF2" s="3">
        <f t="shared" si="42"/>
        <v>53692</v>
      </c>
      <c r="AG2" s="3">
        <f t="shared" si="42"/>
        <v>54057</v>
      </c>
      <c r="AH2" s="3">
        <f t="shared" si="42"/>
        <v>54423</v>
      </c>
      <c r="AI2" s="3">
        <f t="shared" si="42"/>
        <v>54788</v>
      </c>
      <c r="AJ2" s="3">
        <f t="shared" ref="AJ2" si="43">EOMONTH(AI2,12)</f>
        <v>55153</v>
      </c>
      <c r="AK2" s="3">
        <f t="shared" ref="AK2" si="44">EOMONTH(AJ2,12)</f>
        <v>55518</v>
      </c>
      <c r="AL2" s="3">
        <f t="shared" ref="AL2" si="45">EOMONTH(AK2,12)</f>
        <v>55884</v>
      </c>
      <c r="AM2" s="3">
        <f t="shared" ref="AM2" si="46">EOMONTH(AL2,12)</f>
        <v>56249</v>
      </c>
      <c r="AN2" s="3">
        <f t="shared" ref="AN2" si="47">EOMONTH(AM2,12)</f>
        <v>56614</v>
      </c>
      <c r="AO2" s="3">
        <f t="shared" ref="AO2" si="48">EOMONTH(AN2,12)</f>
        <v>56979</v>
      </c>
      <c r="AP2" s="3">
        <f t="shared" ref="AP2" si="49">EOMONTH(AO2,12)</f>
        <v>57345</v>
      </c>
      <c r="AQ2" s="3">
        <f t="shared" ref="AQ2" si="50">EOMONTH(AP2,12)</f>
        <v>57710</v>
      </c>
      <c r="AR2" s="3">
        <f t="shared" ref="AR2" si="51">EOMONTH(AQ2,12)</f>
        <v>58075</v>
      </c>
      <c r="AS2" s="3">
        <f t="shared" ref="AS2" si="52">EOMONTH(AR2,12)</f>
        <v>58440</v>
      </c>
      <c r="AT2" s="3">
        <f t="shared" ref="AT2" si="53">EOMONTH(AS2,12)</f>
        <v>58806</v>
      </c>
      <c r="AU2" s="3">
        <f t="shared" ref="AU2" si="54">EOMONTH(AT2,12)</f>
        <v>59171</v>
      </c>
      <c r="AV2" s="3">
        <f t="shared" ref="AV2" si="55">EOMONTH(AU2,12)</f>
        <v>59536</v>
      </c>
      <c r="AW2" s="3">
        <f t="shared" ref="AW2" si="56">EOMONTH(AV2,12)</f>
        <v>59901</v>
      </c>
      <c r="AX2" s="3">
        <f t="shared" ref="AX2" si="57">EOMONTH(AW2,12)</f>
        <v>60267</v>
      </c>
      <c r="AY2" s="3">
        <f t="shared" ref="AY2" si="58">EOMONTH(AX2,12)</f>
        <v>60632</v>
      </c>
      <c r="AZ2" s="3">
        <f t="shared" ref="AZ2" si="59">EOMONTH(AY2,12)</f>
        <v>60997</v>
      </c>
      <c r="BA2" s="3">
        <f t="shared" ref="BA2" si="60">EOMONTH(AZ2,12)</f>
        <v>61362</v>
      </c>
      <c r="BB2" s="3">
        <f t="shared" ref="BB2" si="61">EOMONTH(BA2,12)</f>
        <v>61728</v>
      </c>
      <c r="BC2" s="3">
        <f t="shared" ref="BC2" si="62">EOMONTH(BB2,12)</f>
        <v>62093</v>
      </c>
      <c r="BD2" s="3">
        <f t="shared" ref="BD2" si="63">EOMONTH(BC2,12)</f>
        <v>62458</v>
      </c>
      <c r="BE2" s="3">
        <f t="shared" ref="BE2" si="64">EOMONTH(BD2,12)</f>
        <v>62823</v>
      </c>
      <c r="BF2" s="3">
        <f t="shared" ref="BF2" si="65">EOMONTH(BE2,12)</f>
        <v>63189</v>
      </c>
      <c r="BG2" s="3">
        <f t="shared" ref="BG2" si="66">EOMONTH(BF2,12)</f>
        <v>63554</v>
      </c>
      <c r="BH2" s="3">
        <f t="shared" ref="BH2" si="67">EOMONTH(BG2,12)</f>
        <v>63919</v>
      </c>
      <c r="BI2" s="3">
        <f t="shared" ref="BI2" si="68">EOMONTH(BH2,12)</f>
        <v>64284</v>
      </c>
      <c r="BJ2" s="3">
        <f t="shared" ref="BJ2" si="69">EOMONTH(BI2,12)</f>
        <v>64650</v>
      </c>
      <c r="BK2" s="3">
        <f t="shared" ref="BK2" si="70">EOMONTH(BJ2,12)</f>
        <v>65015</v>
      </c>
      <c r="BL2" s="3">
        <f t="shared" ref="BL2" si="71">EOMONTH(BK2,12)</f>
        <v>65380</v>
      </c>
      <c r="BM2" s="3">
        <f t="shared" ref="BM2" si="72">EOMONTH(BL2,12)</f>
        <v>65745</v>
      </c>
      <c r="BN2" s="3">
        <f t="shared" ref="BN2" si="73">EOMONTH(BM2,12)</f>
        <v>66111</v>
      </c>
      <c r="BO2" s="3">
        <f t="shared" ref="BO2" si="74">EOMONTH(BN2,12)</f>
        <v>66476</v>
      </c>
      <c r="BP2" s="3">
        <f t="shared" ref="BP2" si="75">EOMONTH(BO2,12)</f>
        <v>66841</v>
      </c>
      <c r="BQ2" s="3">
        <f t="shared" ref="BQ2" si="76">EOMONTH(BP2,12)</f>
        <v>67206</v>
      </c>
      <c r="BR2" s="3">
        <f t="shared" ref="BR2" si="77">EOMONTH(BQ2,12)</f>
        <v>67572</v>
      </c>
      <c r="BS2" s="3">
        <f t="shared" ref="BS2" si="78">EOMONTH(BR2,12)</f>
        <v>67937</v>
      </c>
      <c r="BT2" s="3">
        <f t="shared" ref="BT2" si="79">EOMONTH(BS2,12)</f>
        <v>68302</v>
      </c>
      <c r="BU2" s="3">
        <f t="shared" ref="BU2" si="80">EOMONTH(BT2,12)</f>
        <v>68667</v>
      </c>
      <c r="BV2" s="3">
        <f t="shared" ref="BV2" si="81">EOMONTH(BU2,12)</f>
        <v>69033</v>
      </c>
      <c r="BW2" s="3">
        <f t="shared" ref="BW2" si="82">EOMONTH(BV2,12)</f>
        <v>69398</v>
      </c>
      <c r="BX2" s="3">
        <f t="shared" ref="BX2" si="83">EOMONTH(BW2,12)</f>
        <v>69763</v>
      </c>
      <c r="BY2" s="4"/>
    </row>
    <row r="3" spans="1:77" ht="9.75" customHeight="1" x14ac:dyDescent="0.15">
      <c r="A3" s="1"/>
      <c r="B3" s="6"/>
      <c r="C3" s="7"/>
      <c r="D3" s="7"/>
      <c r="E3" s="7"/>
      <c r="F3" s="7"/>
      <c r="G3" s="7" t="s">
        <v>10</v>
      </c>
      <c r="H3" s="7"/>
      <c r="I3" s="7">
        <f t="shared" ref="I3:AI3" si="84">YEAR(I2)</f>
        <v>2023</v>
      </c>
      <c r="J3" s="7">
        <f t="shared" si="84"/>
        <v>2024</v>
      </c>
      <c r="K3" s="7">
        <f t="shared" si="84"/>
        <v>2025</v>
      </c>
      <c r="L3" s="7">
        <f t="shared" si="84"/>
        <v>2026</v>
      </c>
      <c r="M3" s="7">
        <f t="shared" si="84"/>
        <v>2027</v>
      </c>
      <c r="N3" s="7">
        <f t="shared" si="84"/>
        <v>2028</v>
      </c>
      <c r="O3" s="7">
        <f t="shared" si="84"/>
        <v>2029</v>
      </c>
      <c r="P3" s="7">
        <f t="shared" si="84"/>
        <v>2030</v>
      </c>
      <c r="Q3" s="7">
        <f t="shared" si="84"/>
        <v>2031</v>
      </c>
      <c r="R3" s="7">
        <f t="shared" si="84"/>
        <v>2032</v>
      </c>
      <c r="S3" s="7">
        <f t="shared" si="84"/>
        <v>2033</v>
      </c>
      <c r="T3" s="7">
        <f t="shared" si="84"/>
        <v>2034</v>
      </c>
      <c r="U3" s="7">
        <f t="shared" si="84"/>
        <v>2035</v>
      </c>
      <c r="V3" s="7">
        <f t="shared" si="84"/>
        <v>2036</v>
      </c>
      <c r="W3" s="7">
        <f t="shared" si="84"/>
        <v>2037</v>
      </c>
      <c r="X3" s="7">
        <f t="shared" si="84"/>
        <v>2038</v>
      </c>
      <c r="Y3" s="7">
        <f t="shared" si="84"/>
        <v>2039</v>
      </c>
      <c r="Z3" s="7">
        <f t="shared" si="84"/>
        <v>2040</v>
      </c>
      <c r="AA3" s="7">
        <f t="shared" si="84"/>
        <v>2041</v>
      </c>
      <c r="AB3" s="7">
        <f t="shared" si="84"/>
        <v>2042</v>
      </c>
      <c r="AC3" s="7">
        <f t="shared" si="84"/>
        <v>2043</v>
      </c>
      <c r="AD3" s="7">
        <f t="shared" si="84"/>
        <v>2044</v>
      </c>
      <c r="AE3" s="7">
        <f t="shared" si="84"/>
        <v>2045</v>
      </c>
      <c r="AF3" s="7">
        <f t="shared" si="84"/>
        <v>2046</v>
      </c>
      <c r="AG3" s="7">
        <f t="shared" si="84"/>
        <v>2047</v>
      </c>
      <c r="AH3" s="7">
        <f t="shared" si="84"/>
        <v>2048</v>
      </c>
      <c r="AI3" s="7">
        <f t="shared" si="84"/>
        <v>2049</v>
      </c>
      <c r="AJ3" s="7">
        <f t="shared" ref="AJ3:BQ3" si="85">YEAR(AJ2)</f>
        <v>2050</v>
      </c>
      <c r="AK3" s="7">
        <f t="shared" si="85"/>
        <v>2051</v>
      </c>
      <c r="AL3" s="7">
        <f t="shared" si="85"/>
        <v>2052</v>
      </c>
      <c r="AM3" s="7">
        <f t="shared" si="85"/>
        <v>2053</v>
      </c>
      <c r="AN3" s="7">
        <f t="shared" si="85"/>
        <v>2054</v>
      </c>
      <c r="AO3" s="7">
        <f t="shared" si="85"/>
        <v>2055</v>
      </c>
      <c r="AP3" s="7">
        <f t="shared" si="85"/>
        <v>2056</v>
      </c>
      <c r="AQ3" s="7">
        <f t="shared" si="85"/>
        <v>2057</v>
      </c>
      <c r="AR3" s="7">
        <f t="shared" si="85"/>
        <v>2058</v>
      </c>
      <c r="AS3" s="7">
        <f t="shared" si="85"/>
        <v>2059</v>
      </c>
      <c r="AT3" s="7">
        <f t="shared" si="85"/>
        <v>2060</v>
      </c>
      <c r="AU3" s="7">
        <f t="shared" si="85"/>
        <v>2061</v>
      </c>
      <c r="AV3" s="7">
        <f t="shared" si="85"/>
        <v>2062</v>
      </c>
      <c r="AW3" s="7">
        <f t="shared" si="85"/>
        <v>2063</v>
      </c>
      <c r="AX3" s="7">
        <f t="shared" si="85"/>
        <v>2064</v>
      </c>
      <c r="AY3" s="7">
        <f t="shared" si="85"/>
        <v>2065</v>
      </c>
      <c r="AZ3" s="7">
        <f t="shared" si="85"/>
        <v>2066</v>
      </c>
      <c r="BA3" s="7">
        <f t="shared" si="85"/>
        <v>2067</v>
      </c>
      <c r="BB3" s="7">
        <f t="shared" si="85"/>
        <v>2068</v>
      </c>
      <c r="BC3" s="7">
        <f t="shared" si="85"/>
        <v>2069</v>
      </c>
      <c r="BD3" s="7">
        <f t="shared" si="85"/>
        <v>2070</v>
      </c>
      <c r="BE3" s="7">
        <f t="shared" si="85"/>
        <v>2071</v>
      </c>
      <c r="BF3" s="7">
        <f t="shared" si="85"/>
        <v>2072</v>
      </c>
      <c r="BG3" s="7">
        <f t="shared" si="85"/>
        <v>2073</v>
      </c>
      <c r="BH3" s="7">
        <f t="shared" si="85"/>
        <v>2074</v>
      </c>
      <c r="BI3" s="7">
        <f t="shared" si="85"/>
        <v>2075</v>
      </c>
      <c r="BJ3" s="7">
        <f t="shared" si="85"/>
        <v>2076</v>
      </c>
      <c r="BK3" s="7">
        <f t="shared" si="85"/>
        <v>2077</v>
      </c>
      <c r="BL3" s="7">
        <f t="shared" si="85"/>
        <v>2078</v>
      </c>
      <c r="BM3" s="7">
        <f t="shared" si="85"/>
        <v>2079</v>
      </c>
      <c r="BN3" s="7">
        <f t="shared" si="85"/>
        <v>2080</v>
      </c>
      <c r="BO3" s="7">
        <f t="shared" si="85"/>
        <v>2081</v>
      </c>
      <c r="BP3" s="7">
        <f t="shared" si="85"/>
        <v>2082</v>
      </c>
      <c r="BQ3" s="7">
        <f t="shared" si="85"/>
        <v>2083</v>
      </c>
      <c r="BR3" s="7">
        <f t="shared" ref="BR3:BX3" si="86">YEAR(BR2)</f>
        <v>2084</v>
      </c>
      <c r="BS3" s="7">
        <f t="shared" si="86"/>
        <v>2085</v>
      </c>
      <c r="BT3" s="7">
        <f t="shared" si="86"/>
        <v>2086</v>
      </c>
      <c r="BU3" s="7">
        <f t="shared" si="86"/>
        <v>2087</v>
      </c>
      <c r="BV3" s="7">
        <f t="shared" si="86"/>
        <v>2088</v>
      </c>
      <c r="BW3" s="7">
        <f t="shared" si="86"/>
        <v>2089</v>
      </c>
      <c r="BX3" s="7">
        <f t="shared" si="86"/>
        <v>2090</v>
      </c>
      <c r="BY3" s="4"/>
    </row>
    <row r="4" spans="1:77" ht="9.75" customHeight="1" x14ac:dyDescent="0.15">
      <c r="A4" s="17"/>
      <c r="B4" s="17"/>
      <c r="C4" s="4"/>
      <c r="D4" s="4"/>
      <c r="E4" s="18"/>
      <c r="F4" s="18"/>
      <c r="G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4"/>
    </row>
    <row r="5" spans="1:77" ht="9.75" customHeight="1" x14ac:dyDescent="0.15">
      <c r="A5" s="130" t="s">
        <v>13</v>
      </c>
      <c r="B5" s="130"/>
      <c r="C5" s="130"/>
      <c r="D5" s="130"/>
      <c r="E5" s="130"/>
      <c r="F5" s="130"/>
      <c r="G5" s="1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</row>
    <row r="6" spans="1:77" ht="9.75" customHeight="1" x14ac:dyDescent="0.15">
      <c r="A6" s="4"/>
      <c r="B6" s="4"/>
      <c r="C6" s="4"/>
      <c r="D6" s="4"/>
      <c r="E6" s="4"/>
      <c r="F6" s="4"/>
      <c r="G6" s="4"/>
      <c r="H6" s="4"/>
      <c r="I6" s="2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77" ht="9.75" customHeight="1" x14ac:dyDescent="0.15">
      <c r="A7" s="4"/>
      <c r="B7" s="131" t="s">
        <v>73</v>
      </c>
      <c r="C7" s="112"/>
      <c r="D7" s="112"/>
      <c r="E7" s="112"/>
      <c r="F7" s="112"/>
      <c r="G7" s="112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</row>
    <row r="8" spans="1:77" ht="9.75" customHeight="1" x14ac:dyDescent="0.15">
      <c r="A8" s="4"/>
      <c r="B8" s="25"/>
      <c r="C8" s="25"/>
      <c r="D8" s="25"/>
      <c r="E8" s="25"/>
      <c r="F8" s="25"/>
      <c r="G8" s="2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</row>
    <row r="9" spans="1:77" ht="9.75" customHeight="1" x14ac:dyDescent="0.15">
      <c r="A9" s="4"/>
      <c r="B9" s="4"/>
      <c r="C9" s="4"/>
      <c r="D9" s="80" t="str">
        <f>D117</f>
        <v>Rent  (excl. charges)</v>
      </c>
      <c r="E9" s="80" t="str">
        <f t="shared" ref="E9:E21" si="87">currency</f>
        <v>EUR</v>
      </c>
      <c r="F9" s="80"/>
      <c r="G9" s="81">
        <f t="shared" ref="G9:G21" si="88">SUM(I9:BX9)</f>
        <v>252532.08598768193</v>
      </c>
      <c r="H9" s="82"/>
      <c r="I9" s="22">
        <f t="shared" ref="I9:AI9" si="89">I117</f>
        <v>0</v>
      </c>
      <c r="J9" s="22">
        <f t="shared" si="89"/>
        <v>4688.0010983606571</v>
      </c>
      <c r="K9" s="22">
        <f t="shared" si="89"/>
        <v>7727.0800026000006</v>
      </c>
      <c r="L9" s="22">
        <f t="shared" si="89"/>
        <v>8038.4813267047793</v>
      </c>
      <c r="M9" s="22">
        <f t="shared" si="89"/>
        <v>8362.432124170984</v>
      </c>
      <c r="N9" s="22">
        <f t="shared" si="89"/>
        <v>8699.4381387750727</v>
      </c>
      <c r="O9" s="22">
        <f t="shared" si="89"/>
        <v>9050.025495767708</v>
      </c>
      <c r="P9" s="22">
        <f t="shared" si="89"/>
        <v>9414.7415232471485</v>
      </c>
      <c r="Q9" s="22">
        <f t="shared" si="89"/>
        <v>9794.155606634009</v>
      </c>
      <c r="R9" s="22">
        <f t="shared" si="89"/>
        <v>10188.860077581361</v>
      </c>
      <c r="S9" s="22">
        <f t="shared" si="89"/>
        <v>10599.47113870789</v>
      </c>
      <c r="T9" s="22">
        <f t="shared" si="89"/>
        <v>11026.629825597818</v>
      </c>
      <c r="U9" s="22">
        <f t="shared" si="89"/>
        <v>11471.003007569412</v>
      </c>
      <c r="V9" s="22">
        <f t="shared" si="89"/>
        <v>11933.284428774459</v>
      </c>
      <c r="W9" s="22">
        <f t="shared" si="89"/>
        <v>12414.195791254071</v>
      </c>
      <c r="X9" s="22">
        <f t="shared" si="89"/>
        <v>12914.487881641611</v>
      </c>
      <c r="Y9" s="22">
        <f t="shared" si="89"/>
        <v>13434.941743271767</v>
      </c>
      <c r="Z9" s="22">
        <f t="shared" si="89"/>
        <v>13976.36989552562</v>
      </c>
      <c r="AA9" s="22">
        <f t="shared" si="89"/>
        <v>14539.617602315306</v>
      </c>
      <c r="AB9" s="22">
        <f t="shared" si="89"/>
        <v>15125.564191688609</v>
      </c>
      <c r="AC9" s="22">
        <f t="shared" si="89"/>
        <v>15735.124428613664</v>
      </c>
      <c r="AD9" s="22">
        <f t="shared" si="89"/>
        <v>16369.249943086797</v>
      </c>
      <c r="AE9" s="22">
        <f t="shared" si="89"/>
        <v>17028.930715793198</v>
      </c>
      <c r="AF9" s="22">
        <f t="shared" si="89"/>
        <v>0</v>
      </c>
      <c r="AG9" s="22">
        <f t="shared" si="89"/>
        <v>0</v>
      </c>
      <c r="AH9" s="22">
        <f t="shared" si="89"/>
        <v>0</v>
      </c>
      <c r="AI9" s="22">
        <f t="shared" si="89"/>
        <v>0</v>
      </c>
      <c r="AJ9" s="22">
        <f t="shared" ref="AJ9:BQ9" si="90">AJ117</f>
        <v>0</v>
      </c>
      <c r="AK9" s="22">
        <f t="shared" si="90"/>
        <v>0</v>
      </c>
      <c r="AL9" s="22">
        <f t="shared" si="90"/>
        <v>0</v>
      </c>
      <c r="AM9" s="22">
        <f t="shared" si="90"/>
        <v>0</v>
      </c>
      <c r="AN9" s="22">
        <f t="shared" si="90"/>
        <v>0</v>
      </c>
      <c r="AO9" s="22">
        <f t="shared" si="90"/>
        <v>0</v>
      </c>
      <c r="AP9" s="22">
        <f t="shared" si="90"/>
        <v>0</v>
      </c>
      <c r="AQ9" s="22">
        <f t="shared" si="90"/>
        <v>0</v>
      </c>
      <c r="AR9" s="22">
        <f t="shared" si="90"/>
        <v>0</v>
      </c>
      <c r="AS9" s="22">
        <f t="shared" si="90"/>
        <v>0</v>
      </c>
      <c r="AT9" s="22">
        <f t="shared" si="90"/>
        <v>0</v>
      </c>
      <c r="AU9" s="22">
        <f t="shared" si="90"/>
        <v>0</v>
      </c>
      <c r="AV9" s="22">
        <f t="shared" si="90"/>
        <v>0</v>
      </c>
      <c r="AW9" s="22">
        <f t="shared" si="90"/>
        <v>0</v>
      </c>
      <c r="AX9" s="22">
        <f t="shared" si="90"/>
        <v>0</v>
      </c>
      <c r="AY9" s="22">
        <f t="shared" si="90"/>
        <v>0</v>
      </c>
      <c r="AZ9" s="22">
        <f t="shared" si="90"/>
        <v>0</v>
      </c>
      <c r="BA9" s="22">
        <f t="shared" si="90"/>
        <v>0</v>
      </c>
      <c r="BB9" s="22">
        <f t="shared" si="90"/>
        <v>0</v>
      </c>
      <c r="BC9" s="22">
        <f t="shared" si="90"/>
        <v>0</v>
      </c>
      <c r="BD9" s="22">
        <f t="shared" si="90"/>
        <v>0</v>
      </c>
      <c r="BE9" s="22">
        <f t="shared" si="90"/>
        <v>0</v>
      </c>
      <c r="BF9" s="22">
        <f t="shared" si="90"/>
        <v>0</v>
      </c>
      <c r="BG9" s="22">
        <f t="shared" si="90"/>
        <v>0</v>
      </c>
      <c r="BH9" s="22">
        <f t="shared" si="90"/>
        <v>0</v>
      </c>
      <c r="BI9" s="22">
        <f t="shared" si="90"/>
        <v>0</v>
      </c>
      <c r="BJ9" s="22">
        <f t="shared" si="90"/>
        <v>0</v>
      </c>
      <c r="BK9" s="22">
        <f t="shared" si="90"/>
        <v>0</v>
      </c>
      <c r="BL9" s="22">
        <f t="shared" si="90"/>
        <v>0</v>
      </c>
      <c r="BM9" s="22">
        <f t="shared" si="90"/>
        <v>0</v>
      </c>
      <c r="BN9" s="22">
        <f t="shared" si="90"/>
        <v>0</v>
      </c>
      <c r="BO9" s="22">
        <f t="shared" si="90"/>
        <v>0</v>
      </c>
      <c r="BP9" s="22">
        <f t="shared" si="90"/>
        <v>0</v>
      </c>
      <c r="BQ9" s="22">
        <f t="shared" si="90"/>
        <v>0</v>
      </c>
      <c r="BR9" s="22">
        <f t="shared" ref="BR9:BX9" si="91">BR117</f>
        <v>0</v>
      </c>
      <c r="BS9" s="22">
        <f t="shared" si="91"/>
        <v>0</v>
      </c>
      <c r="BT9" s="22">
        <f t="shared" si="91"/>
        <v>0</v>
      </c>
      <c r="BU9" s="22">
        <f t="shared" si="91"/>
        <v>0</v>
      </c>
      <c r="BV9" s="22">
        <f t="shared" si="91"/>
        <v>0</v>
      </c>
      <c r="BW9" s="22">
        <f t="shared" si="91"/>
        <v>0</v>
      </c>
      <c r="BX9" s="22">
        <f t="shared" si="91"/>
        <v>0</v>
      </c>
      <c r="BY9" s="4"/>
    </row>
    <row r="10" spans="1:77" ht="9.75" customHeight="1" x14ac:dyDescent="0.15">
      <c r="A10" s="4"/>
      <c r="B10" s="4"/>
      <c r="C10" s="4"/>
      <c r="D10" s="80" t="str">
        <f>D118</f>
        <v>Condominium charges</v>
      </c>
      <c r="E10" s="80" t="str">
        <f t="shared" si="87"/>
        <v>EUR</v>
      </c>
      <c r="F10" s="80"/>
      <c r="G10" s="81">
        <f t="shared" si="88"/>
        <v>40394.855372863261</v>
      </c>
      <c r="H10" s="82"/>
      <c r="I10" s="22">
        <f t="shared" ref="I10:AI10" si="92">I118</f>
        <v>0</v>
      </c>
      <c r="J10" s="22">
        <f t="shared" si="92"/>
        <v>845.10655737704917</v>
      </c>
      <c r="K10" s="22">
        <f t="shared" si="92"/>
        <v>1379.1699999999998</v>
      </c>
      <c r="L10" s="22">
        <f t="shared" si="92"/>
        <v>1420.5451</v>
      </c>
      <c r="M10" s="22">
        <f t="shared" si="92"/>
        <v>1463.1614530000002</v>
      </c>
      <c r="N10" s="22">
        <f t="shared" si="92"/>
        <v>1507.0562965900001</v>
      </c>
      <c r="O10" s="22">
        <f t="shared" si="92"/>
        <v>1552.2679854877001</v>
      </c>
      <c r="P10" s="22">
        <f t="shared" si="92"/>
        <v>1598.8360250523313</v>
      </c>
      <c r="Q10" s="22">
        <f t="shared" si="92"/>
        <v>1646.8011058039012</v>
      </c>
      <c r="R10" s="22">
        <f t="shared" si="92"/>
        <v>1696.2051389780183</v>
      </c>
      <c r="S10" s="22">
        <f t="shared" si="92"/>
        <v>1747.0912931473588</v>
      </c>
      <c r="T10" s="22">
        <f t="shared" si="92"/>
        <v>1799.5040319417797</v>
      </c>
      <c r="U10" s="22">
        <f t="shared" si="92"/>
        <v>1853.4891529000331</v>
      </c>
      <c r="V10" s="22">
        <f t="shared" si="92"/>
        <v>1909.0938274870343</v>
      </c>
      <c r="W10" s="22">
        <f t="shared" si="92"/>
        <v>1966.3666423116454</v>
      </c>
      <c r="X10" s="22">
        <f t="shared" si="92"/>
        <v>2025.3576415809948</v>
      </c>
      <c r="Y10" s="22">
        <f t="shared" si="92"/>
        <v>2086.1183708284248</v>
      </c>
      <c r="Z10" s="22">
        <f t="shared" si="92"/>
        <v>2148.7019219532776</v>
      </c>
      <c r="AA10" s="22">
        <f t="shared" si="92"/>
        <v>2213.1629796118759</v>
      </c>
      <c r="AB10" s="22">
        <f t="shared" si="92"/>
        <v>2279.5578690002326</v>
      </c>
      <c r="AC10" s="22">
        <f t="shared" si="92"/>
        <v>2347.9446050702395</v>
      </c>
      <c r="AD10" s="22">
        <f t="shared" si="92"/>
        <v>2418.382943222347</v>
      </c>
      <c r="AE10" s="22">
        <f t="shared" si="92"/>
        <v>2490.9344315190174</v>
      </c>
      <c r="AF10" s="22">
        <f t="shared" si="92"/>
        <v>0</v>
      </c>
      <c r="AG10" s="22">
        <f t="shared" si="92"/>
        <v>0</v>
      </c>
      <c r="AH10" s="22">
        <f t="shared" si="92"/>
        <v>0</v>
      </c>
      <c r="AI10" s="22">
        <f t="shared" si="92"/>
        <v>0</v>
      </c>
      <c r="AJ10" s="22">
        <f t="shared" ref="AJ10:BQ10" si="93">AJ118</f>
        <v>0</v>
      </c>
      <c r="AK10" s="22">
        <f t="shared" si="93"/>
        <v>0</v>
      </c>
      <c r="AL10" s="22">
        <f t="shared" si="93"/>
        <v>0</v>
      </c>
      <c r="AM10" s="22">
        <f t="shared" si="93"/>
        <v>0</v>
      </c>
      <c r="AN10" s="22">
        <f t="shared" si="93"/>
        <v>0</v>
      </c>
      <c r="AO10" s="22">
        <f t="shared" si="93"/>
        <v>0</v>
      </c>
      <c r="AP10" s="22">
        <f t="shared" si="93"/>
        <v>0</v>
      </c>
      <c r="AQ10" s="22">
        <f t="shared" si="93"/>
        <v>0</v>
      </c>
      <c r="AR10" s="22">
        <f t="shared" si="93"/>
        <v>0</v>
      </c>
      <c r="AS10" s="22">
        <f t="shared" si="93"/>
        <v>0</v>
      </c>
      <c r="AT10" s="22">
        <f t="shared" si="93"/>
        <v>0</v>
      </c>
      <c r="AU10" s="22">
        <f t="shared" si="93"/>
        <v>0</v>
      </c>
      <c r="AV10" s="22">
        <f t="shared" si="93"/>
        <v>0</v>
      </c>
      <c r="AW10" s="22">
        <f t="shared" si="93"/>
        <v>0</v>
      </c>
      <c r="AX10" s="22">
        <f t="shared" si="93"/>
        <v>0</v>
      </c>
      <c r="AY10" s="22">
        <f t="shared" si="93"/>
        <v>0</v>
      </c>
      <c r="AZ10" s="22">
        <f t="shared" si="93"/>
        <v>0</v>
      </c>
      <c r="BA10" s="22">
        <f t="shared" si="93"/>
        <v>0</v>
      </c>
      <c r="BB10" s="22">
        <f t="shared" si="93"/>
        <v>0</v>
      </c>
      <c r="BC10" s="22">
        <f t="shared" si="93"/>
        <v>0</v>
      </c>
      <c r="BD10" s="22">
        <f t="shared" si="93"/>
        <v>0</v>
      </c>
      <c r="BE10" s="22">
        <f t="shared" si="93"/>
        <v>0</v>
      </c>
      <c r="BF10" s="22">
        <f t="shared" si="93"/>
        <v>0</v>
      </c>
      <c r="BG10" s="22">
        <f t="shared" si="93"/>
        <v>0</v>
      </c>
      <c r="BH10" s="22">
        <f t="shared" si="93"/>
        <v>0</v>
      </c>
      <c r="BI10" s="22">
        <f t="shared" si="93"/>
        <v>0</v>
      </c>
      <c r="BJ10" s="22">
        <f t="shared" si="93"/>
        <v>0</v>
      </c>
      <c r="BK10" s="22">
        <f t="shared" si="93"/>
        <v>0</v>
      </c>
      <c r="BL10" s="22">
        <f t="shared" si="93"/>
        <v>0</v>
      </c>
      <c r="BM10" s="22">
        <f t="shared" si="93"/>
        <v>0</v>
      </c>
      <c r="BN10" s="22">
        <f t="shared" si="93"/>
        <v>0</v>
      </c>
      <c r="BO10" s="22">
        <f t="shared" si="93"/>
        <v>0</v>
      </c>
      <c r="BP10" s="22">
        <f t="shared" si="93"/>
        <v>0</v>
      </c>
      <c r="BQ10" s="22">
        <f t="shared" si="93"/>
        <v>0</v>
      </c>
      <c r="BR10" s="22">
        <f t="shared" ref="BR10:BX10" si="94">BR118</f>
        <v>0</v>
      </c>
      <c r="BS10" s="22">
        <f t="shared" si="94"/>
        <v>0</v>
      </c>
      <c r="BT10" s="22">
        <f t="shared" si="94"/>
        <v>0</v>
      </c>
      <c r="BU10" s="22">
        <f t="shared" si="94"/>
        <v>0</v>
      </c>
      <c r="BV10" s="22">
        <f t="shared" si="94"/>
        <v>0</v>
      </c>
      <c r="BW10" s="22">
        <f t="shared" si="94"/>
        <v>0</v>
      </c>
      <c r="BX10" s="22">
        <f t="shared" si="94"/>
        <v>0</v>
      </c>
      <c r="BY10" s="4"/>
    </row>
    <row r="11" spans="1:77" ht="9.75" customHeight="1" x14ac:dyDescent="0.15">
      <c r="A11" s="4"/>
      <c r="B11" s="4"/>
      <c r="C11" s="4"/>
      <c r="D11" s="83" t="s">
        <v>63</v>
      </c>
      <c r="E11" s="83" t="str">
        <f t="shared" si="87"/>
        <v>EUR</v>
      </c>
      <c r="F11" s="83"/>
      <c r="G11" s="84">
        <f t="shared" si="88"/>
        <v>292926.94136054517</v>
      </c>
      <c r="H11" s="85"/>
      <c r="I11" s="26">
        <f t="shared" ref="I11:AI11" si="95">SUBTOTAL(9,I6:I10)</f>
        <v>0</v>
      </c>
      <c r="J11" s="26">
        <f t="shared" si="95"/>
        <v>5533.1076557377064</v>
      </c>
      <c r="K11" s="26">
        <f t="shared" si="95"/>
        <v>9106.2500025999998</v>
      </c>
      <c r="L11" s="26">
        <f t="shared" si="95"/>
        <v>9459.0264267047787</v>
      </c>
      <c r="M11" s="26">
        <f t="shared" si="95"/>
        <v>9825.5935771709846</v>
      </c>
      <c r="N11" s="26">
        <f t="shared" si="95"/>
        <v>10206.494435365074</v>
      </c>
      <c r="O11" s="26">
        <f t="shared" si="95"/>
        <v>10602.293481255409</v>
      </c>
      <c r="P11" s="26">
        <f t="shared" si="95"/>
        <v>11013.57754829948</v>
      </c>
      <c r="Q11" s="26">
        <f t="shared" si="95"/>
        <v>11440.95671243791</v>
      </c>
      <c r="R11" s="26">
        <f t="shared" si="95"/>
        <v>11885.06521655938</v>
      </c>
      <c r="S11" s="26">
        <f t="shared" si="95"/>
        <v>12346.562431855249</v>
      </c>
      <c r="T11" s="26">
        <f t="shared" si="95"/>
        <v>12826.133857539598</v>
      </c>
      <c r="U11" s="26">
        <f t="shared" si="95"/>
        <v>13324.492160469445</v>
      </c>
      <c r="V11" s="26">
        <f t="shared" si="95"/>
        <v>13842.378256261494</v>
      </c>
      <c r="W11" s="26">
        <f t="shared" si="95"/>
        <v>14380.562433565716</v>
      </c>
      <c r="X11" s="26">
        <f t="shared" si="95"/>
        <v>14939.845523222606</v>
      </c>
      <c r="Y11" s="26">
        <f t="shared" si="95"/>
        <v>15521.060114100192</v>
      </c>
      <c r="Z11" s="26">
        <f t="shared" si="95"/>
        <v>16125.071817478898</v>
      </c>
      <c r="AA11" s="26">
        <f t="shared" si="95"/>
        <v>16752.780581927182</v>
      </c>
      <c r="AB11" s="26">
        <f t="shared" si="95"/>
        <v>17405.122060688842</v>
      </c>
      <c r="AC11" s="26">
        <f t="shared" si="95"/>
        <v>18083.069033683903</v>
      </c>
      <c r="AD11" s="26">
        <f t="shared" si="95"/>
        <v>18787.632886309144</v>
      </c>
      <c r="AE11" s="26">
        <f t="shared" si="95"/>
        <v>19519.865147312215</v>
      </c>
      <c r="AF11" s="26">
        <f t="shared" si="95"/>
        <v>0</v>
      </c>
      <c r="AG11" s="26">
        <f t="shared" si="95"/>
        <v>0</v>
      </c>
      <c r="AH11" s="26">
        <f t="shared" si="95"/>
        <v>0</v>
      </c>
      <c r="AI11" s="26">
        <f t="shared" si="95"/>
        <v>0</v>
      </c>
      <c r="AJ11" s="26">
        <f t="shared" ref="AJ11:BQ11" si="96">SUBTOTAL(9,AJ6:AJ10)</f>
        <v>0</v>
      </c>
      <c r="AK11" s="26">
        <f t="shared" si="96"/>
        <v>0</v>
      </c>
      <c r="AL11" s="26">
        <f t="shared" si="96"/>
        <v>0</v>
      </c>
      <c r="AM11" s="26">
        <f t="shared" si="96"/>
        <v>0</v>
      </c>
      <c r="AN11" s="26">
        <f t="shared" si="96"/>
        <v>0</v>
      </c>
      <c r="AO11" s="26">
        <f t="shared" si="96"/>
        <v>0</v>
      </c>
      <c r="AP11" s="26">
        <f t="shared" si="96"/>
        <v>0</v>
      </c>
      <c r="AQ11" s="26">
        <f t="shared" si="96"/>
        <v>0</v>
      </c>
      <c r="AR11" s="26">
        <f t="shared" si="96"/>
        <v>0</v>
      </c>
      <c r="AS11" s="26">
        <f t="shared" si="96"/>
        <v>0</v>
      </c>
      <c r="AT11" s="26">
        <f t="shared" si="96"/>
        <v>0</v>
      </c>
      <c r="AU11" s="26">
        <f t="shared" si="96"/>
        <v>0</v>
      </c>
      <c r="AV11" s="26">
        <f t="shared" si="96"/>
        <v>0</v>
      </c>
      <c r="AW11" s="26">
        <f t="shared" si="96"/>
        <v>0</v>
      </c>
      <c r="AX11" s="26">
        <f t="shared" si="96"/>
        <v>0</v>
      </c>
      <c r="AY11" s="26">
        <f t="shared" si="96"/>
        <v>0</v>
      </c>
      <c r="AZ11" s="26">
        <f t="shared" si="96"/>
        <v>0</v>
      </c>
      <c r="BA11" s="26">
        <f t="shared" si="96"/>
        <v>0</v>
      </c>
      <c r="BB11" s="26">
        <f t="shared" si="96"/>
        <v>0</v>
      </c>
      <c r="BC11" s="26">
        <f t="shared" si="96"/>
        <v>0</v>
      </c>
      <c r="BD11" s="26">
        <f t="shared" si="96"/>
        <v>0</v>
      </c>
      <c r="BE11" s="26">
        <f t="shared" si="96"/>
        <v>0</v>
      </c>
      <c r="BF11" s="26">
        <f t="shared" si="96"/>
        <v>0</v>
      </c>
      <c r="BG11" s="26">
        <f t="shared" si="96"/>
        <v>0</v>
      </c>
      <c r="BH11" s="26">
        <f t="shared" si="96"/>
        <v>0</v>
      </c>
      <c r="BI11" s="26">
        <f t="shared" si="96"/>
        <v>0</v>
      </c>
      <c r="BJ11" s="26">
        <f t="shared" si="96"/>
        <v>0</v>
      </c>
      <c r="BK11" s="26">
        <f t="shared" si="96"/>
        <v>0</v>
      </c>
      <c r="BL11" s="26">
        <f t="shared" si="96"/>
        <v>0</v>
      </c>
      <c r="BM11" s="26">
        <f t="shared" si="96"/>
        <v>0</v>
      </c>
      <c r="BN11" s="26">
        <f t="shared" si="96"/>
        <v>0</v>
      </c>
      <c r="BO11" s="26">
        <f t="shared" si="96"/>
        <v>0</v>
      </c>
      <c r="BP11" s="26">
        <f t="shared" si="96"/>
        <v>0</v>
      </c>
      <c r="BQ11" s="26">
        <f t="shared" si="96"/>
        <v>0</v>
      </c>
      <c r="BR11" s="26">
        <f t="shared" ref="BR11:BX11" si="97">SUBTOTAL(9,BR6:BR10)</f>
        <v>0</v>
      </c>
      <c r="BS11" s="26">
        <f t="shared" si="97"/>
        <v>0</v>
      </c>
      <c r="BT11" s="26">
        <f t="shared" si="97"/>
        <v>0</v>
      </c>
      <c r="BU11" s="26">
        <f t="shared" si="97"/>
        <v>0</v>
      </c>
      <c r="BV11" s="26">
        <f t="shared" si="97"/>
        <v>0</v>
      </c>
      <c r="BW11" s="26">
        <f t="shared" si="97"/>
        <v>0</v>
      </c>
      <c r="BX11" s="26">
        <f t="shared" si="97"/>
        <v>0</v>
      </c>
      <c r="BY11" s="4"/>
    </row>
    <row r="12" spans="1:77" ht="9.75" customHeight="1" x14ac:dyDescent="0.15">
      <c r="D12" s="86"/>
      <c r="E12" s="86"/>
      <c r="F12" s="86"/>
      <c r="G12" s="86"/>
      <c r="H12" s="86"/>
    </row>
    <row r="13" spans="1:77" ht="9.75" customHeight="1" x14ac:dyDescent="0.15">
      <c r="A13" s="4"/>
      <c r="B13" s="4"/>
      <c r="C13" s="4"/>
      <c r="D13" s="87" t="str">
        <f>D123</f>
        <v>Annual building charges</v>
      </c>
      <c r="E13" s="80" t="str">
        <f t="shared" si="87"/>
        <v>EUR</v>
      </c>
      <c r="F13" s="80"/>
      <c r="G13" s="81">
        <f t="shared" si="88"/>
        <v>-41002.721418225941</v>
      </c>
      <c r="H13" s="82"/>
      <c r="I13" s="22">
        <f t="shared" ref="I13:AI13" si="98">I123</f>
        <v>-113.97260273972603</v>
      </c>
      <c r="J13" s="22">
        <f t="shared" si="98"/>
        <v>-1339</v>
      </c>
      <c r="K13" s="22">
        <f t="shared" si="98"/>
        <v>-1379.1699999999998</v>
      </c>
      <c r="L13" s="22">
        <f t="shared" si="98"/>
        <v>-1420.5451</v>
      </c>
      <c r="M13" s="22">
        <f t="shared" si="98"/>
        <v>-1463.1614530000002</v>
      </c>
      <c r="N13" s="22">
        <f t="shared" si="98"/>
        <v>-1507.0562965900001</v>
      </c>
      <c r="O13" s="22">
        <f t="shared" si="98"/>
        <v>-1552.2679854877001</v>
      </c>
      <c r="P13" s="22">
        <f t="shared" si="98"/>
        <v>-1598.8360250523313</v>
      </c>
      <c r="Q13" s="22">
        <f t="shared" si="98"/>
        <v>-1646.8011058039012</v>
      </c>
      <c r="R13" s="22">
        <f t="shared" si="98"/>
        <v>-1696.2051389780183</v>
      </c>
      <c r="S13" s="22">
        <f t="shared" si="98"/>
        <v>-1747.0912931473588</v>
      </c>
      <c r="T13" s="22">
        <f t="shared" si="98"/>
        <v>-1799.5040319417797</v>
      </c>
      <c r="U13" s="22">
        <f t="shared" si="98"/>
        <v>-1853.4891529000331</v>
      </c>
      <c r="V13" s="22">
        <f t="shared" si="98"/>
        <v>-1909.0938274870343</v>
      </c>
      <c r="W13" s="22">
        <f t="shared" si="98"/>
        <v>-1966.3666423116454</v>
      </c>
      <c r="X13" s="22">
        <f t="shared" si="98"/>
        <v>-2025.3576415809948</v>
      </c>
      <c r="Y13" s="22">
        <f t="shared" si="98"/>
        <v>-2086.1183708284248</v>
      </c>
      <c r="Z13" s="22">
        <f t="shared" si="98"/>
        <v>-2148.7019219532776</v>
      </c>
      <c r="AA13" s="22">
        <f t="shared" si="98"/>
        <v>-2213.1629796118759</v>
      </c>
      <c r="AB13" s="22">
        <f t="shared" si="98"/>
        <v>-2279.5578690002326</v>
      </c>
      <c r="AC13" s="22">
        <f t="shared" si="98"/>
        <v>-2347.9446050702395</v>
      </c>
      <c r="AD13" s="22">
        <f t="shared" si="98"/>
        <v>-2418.382943222347</v>
      </c>
      <c r="AE13" s="22">
        <f t="shared" si="98"/>
        <v>-2490.9344315190174</v>
      </c>
      <c r="AF13" s="22">
        <f t="shared" si="98"/>
        <v>0</v>
      </c>
      <c r="AG13" s="22">
        <f t="shared" si="98"/>
        <v>0</v>
      </c>
      <c r="AH13" s="22">
        <f t="shared" si="98"/>
        <v>0</v>
      </c>
      <c r="AI13" s="22">
        <f t="shared" si="98"/>
        <v>0</v>
      </c>
      <c r="AJ13" s="22">
        <f t="shared" ref="AJ13:BQ13" si="99">AJ123</f>
        <v>0</v>
      </c>
      <c r="AK13" s="22">
        <f t="shared" si="99"/>
        <v>0</v>
      </c>
      <c r="AL13" s="22">
        <f t="shared" si="99"/>
        <v>0</v>
      </c>
      <c r="AM13" s="22">
        <f t="shared" si="99"/>
        <v>0</v>
      </c>
      <c r="AN13" s="22">
        <f t="shared" si="99"/>
        <v>0</v>
      </c>
      <c r="AO13" s="22">
        <f t="shared" si="99"/>
        <v>0</v>
      </c>
      <c r="AP13" s="22">
        <f t="shared" si="99"/>
        <v>0</v>
      </c>
      <c r="AQ13" s="22">
        <f t="shared" si="99"/>
        <v>0</v>
      </c>
      <c r="AR13" s="22">
        <f t="shared" si="99"/>
        <v>0</v>
      </c>
      <c r="AS13" s="22">
        <f t="shared" si="99"/>
        <v>0</v>
      </c>
      <c r="AT13" s="22">
        <f t="shared" si="99"/>
        <v>0</v>
      </c>
      <c r="AU13" s="22">
        <f t="shared" si="99"/>
        <v>0</v>
      </c>
      <c r="AV13" s="22">
        <f t="shared" si="99"/>
        <v>0</v>
      </c>
      <c r="AW13" s="22">
        <f t="shared" si="99"/>
        <v>0</v>
      </c>
      <c r="AX13" s="22">
        <f t="shared" si="99"/>
        <v>0</v>
      </c>
      <c r="AY13" s="22">
        <f t="shared" si="99"/>
        <v>0</v>
      </c>
      <c r="AZ13" s="22">
        <f t="shared" si="99"/>
        <v>0</v>
      </c>
      <c r="BA13" s="22">
        <f t="shared" si="99"/>
        <v>0</v>
      </c>
      <c r="BB13" s="22">
        <f t="shared" si="99"/>
        <v>0</v>
      </c>
      <c r="BC13" s="22">
        <f t="shared" si="99"/>
        <v>0</v>
      </c>
      <c r="BD13" s="22">
        <f t="shared" si="99"/>
        <v>0</v>
      </c>
      <c r="BE13" s="22">
        <f t="shared" si="99"/>
        <v>0</v>
      </c>
      <c r="BF13" s="22">
        <f t="shared" si="99"/>
        <v>0</v>
      </c>
      <c r="BG13" s="22">
        <f t="shared" si="99"/>
        <v>0</v>
      </c>
      <c r="BH13" s="22">
        <f t="shared" si="99"/>
        <v>0</v>
      </c>
      <c r="BI13" s="22">
        <f t="shared" si="99"/>
        <v>0</v>
      </c>
      <c r="BJ13" s="22">
        <f t="shared" si="99"/>
        <v>0</v>
      </c>
      <c r="BK13" s="22">
        <f t="shared" si="99"/>
        <v>0</v>
      </c>
      <c r="BL13" s="22">
        <f t="shared" si="99"/>
        <v>0</v>
      </c>
      <c r="BM13" s="22">
        <f t="shared" si="99"/>
        <v>0</v>
      </c>
      <c r="BN13" s="22">
        <f t="shared" si="99"/>
        <v>0</v>
      </c>
      <c r="BO13" s="22">
        <f t="shared" si="99"/>
        <v>0</v>
      </c>
      <c r="BP13" s="22">
        <f t="shared" si="99"/>
        <v>0</v>
      </c>
      <c r="BQ13" s="22">
        <f t="shared" si="99"/>
        <v>0</v>
      </c>
      <c r="BR13" s="22">
        <f t="shared" ref="BR13:BX13" si="100">BR123</f>
        <v>0</v>
      </c>
      <c r="BS13" s="22">
        <f t="shared" si="100"/>
        <v>0</v>
      </c>
      <c r="BT13" s="22">
        <f t="shared" si="100"/>
        <v>0</v>
      </c>
      <c r="BU13" s="22">
        <f t="shared" si="100"/>
        <v>0</v>
      </c>
      <c r="BV13" s="22">
        <f t="shared" si="100"/>
        <v>0</v>
      </c>
      <c r="BW13" s="22">
        <f t="shared" si="100"/>
        <v>0</v>
      </c>
      <c r="BX13" s="22">
        <f t="shared" si="100"/>
        <v>0</v>
      </c>
      <c r="BY13" s="4"/>
    </row>
    <row r="14" spans="1:77" ht="9.75" customHeight="1" x14ac:dyDescent="0.15">
      <c r="A14" s="4"/>
      <c r="B14" s="4"/>
      <c r="C14" s="4"/>
      <c r="D14" s="87" t="str">
        <f>D124</f>
        <v>Annual insurance costs</v>
      </c>
      <c r="E14" s="80" t="str">
        <f t="shared" si="87"/>
        <v>EUR</v>
      </c>
      <c r="F14" s="80"/>
      <c r="G14" s="81">
        <f t="shared" si="88"/>
        <v>-4731.0832405645306</v>
      </c>
      <c r="H14" s="82"/>
      <c r="I14" s="22">
        <f t="shared" ref="I14:AI14" si="101">I124</f>
        <v>-13.150684931506849</v>
      </c>
      <c r="J14" s="22">
        <f t="shared" si="101"/>
        <v>-154.5</v>
      </c>
      <c r="K14" s="22">
        <f t="shared" si="101"/>
        <v>-159.13499999999999</v>
      </c>
      <c r="L14" s="22">
        <f t="shared" si="101"/>
        <v>-163.90905000000001</v>
      </c>
      <c r="M14" s="22">
        <f t="shared" si="101"/>
        <v>-168.82632150000003</v>
      </c>
      <c r="N14" s="22">
        <f t="shared" si="101"/>
        <v>-173.891111145</v>
      </c>
      <c r="O14" s="22">
        <f t="shared" si="101"/>
        <v>-179.10784447935001</v>
      </c>
      <c r="P14" s="22">
        <f t="shared" si="101"/>
        <v>-184.48107981373053</v>
      </c>
      <c r="Q14" s="22">
        <f t="shared" si="101"/>
        <v>-190.01551220814247</v>
      </c>
      <c r="R14" s="22">
        <f t="shared" si="101"/>
        <v>-195.71597757438673</v>
      </c>
      <c r="S14" s="22">
        <f t="shared" si="101"/>
        <v>-201.58745690161834</v>
      </c>
      <c r="T14" s="22">
        <f t="shared" si="101"/>
        <v>-207.6350806086669</v>
      </c>
      <c r="U14" s="22">
        <f t="shared" si="101"/>
        <v>-213.86413302692691</v>
      </c>
      <c r="V14" s="22">
        <f t="shared" si="101"/>
        <v>-220.28005701773472</v>
      </c>
      <c r="W14" s="22">
        <f t="shared" si="101"/>
        <v>-226.88845872826678</v>
      </c>
      <c r="X14" s="22">
        <f t="shared" si="101"/>
        <v>-233.69511249011481</v>
      </c>
      <c r="Y14" s="22">
        <f t="shared" si="101"/>
        <v>-240.70596586481827</v>
      </c>
      <c r="Z14" s="22">
        <f t="shared" si="101"/>
        <v>-247.92714484076279</v>
      </c>
      <c r="AA14" s="22">
        <f t="shared" si="101"/>
        <v>-255.3649591859857</v>
      </c>
      <c r="AB14" s="22">
        <f t="shared" si="101"/>
        <v>-263.02590796156528</v>
      </c>
      <c r="AC14" s="22">
        <f t="shared" si="101"/>
        <v>-270.91668520041225</v>
      </c>
      <c r="AD14" s="22">
        <f t="shared" si="101"/>
        <v>-279.04418575642467</v>
      </c>
      <c r="AE14" s="22">
        <f t="shared" si="101"/>
        <v>-287.41551132911741</v>
      </c>
      <c r="AF14" s="22">
        <f t="shared" si="101"/>
        <v>0</v>
      </c>
      <c r="AG14" s="22">
        <f t="shared" si="101"/>
        <v>0</v>
      </c>
      <c r="AH14" s="22">
        <f t="shared" si="101"/>
        <v>0</v>
      </c>
      <c r="AI14" s="22">
        <f t="shared" si="101"/>
        <v>0</v>
      </c>
      <c r="AJ14" s="22">
        <f t="shared" ref="AJ14:BQ14" si="102">AJ124</f>
        <v>0</v>
      </c>
      <c r="AK14" s="22">
        <f t="shared" si="102"/>
        <v>0</v>
      </c>
      <c r="AL14" s="22">
        <f t="shared" si="102"/>
        <v>0</v>
      </c>
      <c r="AM14" s="22">
        <f t="shared" si="102"/>
        <v>0</v>
      </c>
      <c r="AN14" s="22">
        <f t="shared" si="102"/>
        <v>0</v>
      </c>
      <c r="AO14" s="22">
        <f t="shared" si="102"/>
        <v>0</v>
      </c>
      <c r="AP14" s="22">
        <f t="shared" si="102"/>
        <v>0</v>
      </c>
      <c r="AQ14" s="22">
        <f t="shared" si="102"/>
        <v>0</v>
      </c>
      <c r="AR14" s="22">
        <f t="shared" si="102"/>
        <v>0</v>
      </c>
      <c r="AS14" s="22">
        <f t="shared" si="102"/>
        <v>0</v>
      </c>
      <c r="AT14" s="22">
        <f t="shared" si="102"/>
        <v>0</v>
      </c>
      <c r="AU14" s="22">
        <f t="shared" si="102"/>
        <v>0</v>
      </c>
      <c r="AV14" s="22">
        <f t="shared" si="102"/>
        <v>0</v>
      </c>
      <c r="AW14" s="22">
        <f t="shared" si="102"/>
        <v>0</v>
      </c>
      <c r="AX14" s="22">
        <f t="shared" si="102"/>
        <v>0</v>
      </c>
      <c r="AY14" s="22">
        <f t="shared" si="102"/>
        <v>0</v>
      </c>
      <c r="AZ14" s="22">
        <f t="shared" si="102"/>
        <v>0</v>
      </c>
      <c r="BA14" s="22">
        <f t="shared" si="102"/>
        <v>0</v>
      </c>
      <c r="BB14" s="22">
        <f t="shared" si="102"/>
        <v>0</v>
      </c>
      <c r="BC14" s="22">
        <f t="shared" si="102"/>
        <v>0</v>
      </c>
      <c r="BD14" s="22">
        <f t="shared" si="102"/>
        <v>0</v>
      </c>
      <c r="BE14" s="22">
        <f t="shared" si="102"/>
        <v>0</v>
      </c>
      <c r="BF14" s="22">
        <f t="shared" si="102"/>
        <v>0</v>
      </c>
      <c r="BG14" s="22">
        <f t="shared" si="102"/>
        <v>0</v>
      </c>
      <c r="BH14" s="22">
        <f t="shared" si="102"/>
        <v>0</v>
      </c>
      <c r="BI14" s="22">
        <f t="shared" si="102"/>
        <v>0</v>
      </c>
      <c r="BJ14" s="22">
        <f t="shared" si="102"/>
        <v>0</v>
      </c>
      <c r="BK14" s="22">
        <f t="shared" si="102"/>
        <v>0</v>
      </c>
      <c r="BL14" s="22">
        <f t="shared" si="102"/>
        <v>0</v>
      </c>
      <c r="BM14" s="22">
        <f t="shared" si="102"/>
        <v>0</v>
      </c>
      <c r="BN14" s="22">
        <f t="shared" si="102"/>
        <v>0</v>
      </c>
      <c r="BO14" s="22">
        <f t="shared" si="102"/>
        <v>0</v>
      </c>
      <c r="BP14" s="22">
        <f t="shared" si="102"/>
        <v>0</v>
      </c>
      <c r="BQ14" s="22">
        <f t="shared" si="102"/>
        <v>0</v>
      </c>
      <c r="BR14" s="22">
        <f t="shared" ref="BR14:BX14" si="103">BR124</f>
        <v>0</v>
      </c>
      <c r="BS14" s="22">
        <f t="shared" si="103"/>
        <v>0</v>
      </c>
      <c r="BT14" s="22">
        <f t="shared" si="103"/>
        <v>0</v>
      </c>
      <c r="BU14" s="22">
        <f t="shared" si="103"/>
        <v>0</v>
      </c>
      <c r="BV14" s="22">
        <f t="shared" si="103"/>
        <v>0</v>
      </c>
      <c r="BW14" s="22">
        <f t="shared" si="103"/>
        <v>0</v>
      </c>
      <c r="BX14" s="22">
        <f t="shared" si="103"/>
        <v>0</v>
      </c>
      <c r="BY14" s="4"/>
    </row>
    <row r="15" spans="1:77" ht="9.75" customHeight="1" x14ac:dyDescent="0.15">
      <c r="A15" s="4"/>
      <c r="B15" s="4"/>
      <c r="C15" s="4"/>
      <c r="D15" s="87" t="str">
        <f>D125</f>
        <v>Annual property tax</v>
      </c>
      <c r="E15" s="80" t="str">
        <f t="shared" si="87"/>
        <v>EUR</v>
      </c>
      <c r="F15" s="80"/>
      <c r="G15" s="81">
        <f t="shared" si="88"/>
        <v>-15770.277468548435</v>
      </c>
      <c r="H15" s="82"/>
      <c r="I15" s="22">
        <f t="shared" ref="I15:AI15" si="104">I125</f>
        <v>-43.835616438356162</v>
      </c>
      <c r="J15" s="22">
        <f t="shared" si="104"/>
        <v>-515</v>
      </c>
      <c r="K15" s="22">
        <f t="shared" si="104"/>
        <v>-530.44999999999993</v>
      </c>
      <c r="L15" s="22">
        <f t="shared" si="104"/>
        <v>-546.36350000000004</v>
      </c>
      <c r="M15" s="22">
        <f t="shared" si="104"/>
        <v>-562.75440500000002</v>
      </c>
      <c r="N15" s="22">
        <f t="shared" si="104"/>
        <v>-579.63703715000008</v>
      </c>
      <c r="O15" s="22">
        <f t="shared" si="104"/>
        <v>-597.02614826450008</v>
      </c>
      <c r="P15" s="22">
        <f t="shared" si="104"/>
        <v>-614.93693271243512</v>
      </c>
      <c r="Q15" s="22">
        <f t="shared" si="104"/>
        <v>-633.38504069380815</v>
      </c>
      <c r="R15" s="22">
        <f t="shared" si="104"/>
        <v>-652.3865919146225</v>
      </c>
      <c r="S15" s="22">
        <f t="shared" si="104"/>
        <v>-671.95818967206117</v>
      </c>
      <c r="T15" s="22">
        <f t="shared" si="104"/>
        <v>-692.11693536222299</v>
      </c>
      <c r="U15" s="22">
        <f t="shared" si="104"/>
        <v>-712.88044342308967</v>
      </c>
      <c r="V15" s="22">
        <f t="shared" si="104"/>
        <v>-734.26685672578242</v>
      </c>
      <c r="W15" s="22">
        <f t="shared" si="104"/>
        <v>-756.29486242755593</v>
      </c>
      <c r="X15" s="22">
        <f t="shared" si="104"/>
        <v>-778.98370830038266</v>
      </c>
      <c r="Y15" s="22">
        <f t="shared" si="104"/>
        <v>-802.35321954939423</v>
      </c>
      <c r="Z15" s="22">
        <f t="shared" si="104"/>
        <v>-826.423816135876</v>
      </c>
      <c r="AA15" s="22">
        <f t="shared" si="104"/>
        <v>-851.21653061995232</v>
      </c>
      <c r="AB15" s="22">
        <f t="shared" si="104"/>
        <v>-876.7530265385509</v>
      </c>
      <c r="AC15" s="22">
        <f t="shared" si="104"/>
        <v>-903.05561733470756</v>
      </c>
      <c r="AD15" s="22">
        <f t="shared" si="104"/>
        <v>-930.14728585474882</v>
      </c>
      <c r="AE15" s="22">
        <f t="shared" si="104"/>
        <v>-958.05170443039128</v>
      </c>
      <c r="AF15" s="22">
        <f t="shared" si="104"/>
        <v>0</v>
      </c>
      <c r="AG15" s="22">
        <f t="shared" si="104"/>
        <v>0</v>
      </c>
      <c r="AH15" s="22">
        <f t="shared" si="104"/>
        <v>0</v>
      </c>
      <c r="AI15" s="22">
        <f t="shared" si="104"/>
        <v>0</v>
      </c>
      <c r="AJ15" s="22">
        <f t="shared" ref="AJ15:BQ15" si="105">AJ125</f>
        <v>0</v>
      </c>
      <c r="AK15" s="22">
        <f t="shared" si="105"/>
        <v>0</v>
      </c>
      <c r="AL15" s="22">
        <f t="shared" si="105"/>
        <v>0</v>
      </c>
      <c r="AM15" s="22">
        <f t="shared" si="105"/>
        <v>0</v>
      </c>
      <c r="AN15" s="22">
        <f t="shared" si="105"/>
        <v>0</v>
      </c>
      <c r="AO15" s="22">
        <f t="shared" si="105"/>
        <v>0</v>
      </c>
      <c r="AP15" s="22">
        <f t="shared" si="105"/>
        <v>0</v>
      </c>
      <c r="AQ15" s="22">
        <f t="shared" si="105"/>
        <v>0</v>
      </c>
      <c r="AR15" s="22">
        <f t="shared" si="105"/>
        <v>0</v>
      </c>
      <c r="AS15" s="22">
        <f t="shared" si="105"/>
        <v>0</v>
      </c>
      <c r="AT15" s="22">
        <f t="shared" si="105"/>
        <v>0</v>
      </c>
      <c r="AU15" s="22">
        <f t="shared" si="105"/>
        <v>0</v>
      </c>
      <c r="AV15" s="22">
        <f t="shared" si="105"/>
        <v>0</v>
      </c>
      <c r="AW15" s="22">
        <f t="shared" si="105"/>
        <v>0</v>
      </c>
      <c r="AX15" s="22">
        <f t="shared" si="105"/>
        <v>0</v>
      </c>
      <c r="AY15" s="22">
        <f t="shared" si="105"/>
        <v>0</v>
      </c>
      <c r="AZ15" s="22">
        <f t="shared" si="105"/>
        <v>0</v>
      </c>
      <c r="BA15" s="22">
        <f t="shared" si="105"/>
        <v>0</v>
      </c>
      <c r="BB15" s="22">
        <f t="shared" si="105"/>
        <v>0</v>
      </c>
      <c r="BC15" s="22">
        <f t="shared" si="105"/>
        <v>0</v>
      </c>
      <c r="BD15" s="22">
        <f t="shared" si="105"/>
        <v>0</v>
      </c>
      <c r="BE15" s="22">
        <f t="shared" si="105"/>
        <v>0</v>
      </c>
      <c r="BF15" s="22">
        <f t="shared" si="105"/>
        <v>0</v>
      </c>
      <c r="BG15" s="22">
        <f t="shared" si="105"/>
        <v>0</v>
      </c>
      <c r="BH15" s="22">
        <f t="shared" si="105"/>
        <v>0</v>
      </c>
      <c r="BI15" s="22">
        <f t="shared" si="105"/>
        <v>0</v>
      </c>
      <c r="BJ15" s="22">
        <f t="shared" si="105"/>
        <v>0</v>
      </c>
      <c r="BK15" s="22">
        <f t="shared" si="105"/>
        <v>0</v>
      </c>
      <c r="BL15" s="22">
        <f t="shared" si="105"/>
        <v>0</v>
      </c>
      <c r="BM15" s="22">
        <f t="shared" si="105"/>
        <v>0</v>
      </c>
      <c r="BN15" s="22">
        <f t="shared" si="105"/>
        <v>0</v>
      </c>
      <c r="BO15" s="22">
        <f t="shared" si="105"/>
        <v>0</v>
      </c>
      <c r="BP15" s="22">
        <f t="shared" si="105"/>
        <v>0</v>
      </c>
      <c r="BQ15" s="22">
        <f t="shared" si="105"/>
        <v>0</v>
      </c>
      <c r="BR15" s="22">
        <f t="shared" ref="BR15:BX15" si="106">BR125</f>
        <v>0</v>
      </c>
      <c r="BS15" s="22">
        <f t="shared" si="106"/>
        <v>0</v>
      </c>
      <c r="BT15" s="22">
        <f t="shared" si="106"/>
        <v>0</v>
      </c>
      <c r="BU15" s="22">
        <f t="shared" si="106"/>
        <v>0</v>
      </c>
      <c r="BV15" s="22">
        <f t="shared" si="106"/>
        <v>0</v>
      </c>
      <c r="BW15" s="22">
        <f t="shared" si="106"/>
        <v>0</v>
      </c>
      <c r="BX15" s="22">
        <f t="shared" si="106"/>
        <v>0</v>
      </c>
      <c r="BY15" s="4"/>
    </row>
    <row r="16" spans="1:77" ht="9.75" customHeight="1" x14ac:dyDescent="0.15">
      <c r="A16" s="4"/>
      <c r="B16" s="4"/>
      <c r="C16" s="4"/>
      <c r="D16" s="87" t="str">
        <f>D126</f>
        <v>Annual other expenses (maintnance, etc.)</v>
      </c>
      <c r="E16" s="88" t="str">
        <f t="shared" si="87"/>
        <v>EUR</v>
      </c>
      <c r="F16" s="80"/>
      <c r="G16" s="81">
        <f t="shared" si="88"/>
        <v>-31540.554937096869</v>
      </c>
      <c r="H16" s="80"/>
      <c r="I16" s="22">
        <f t="shared" ref="I16:AI16" si="107">I126</f>
        <v>-87.671232876712324</v>
      </c>
      <c r="J16" s="22">
        <f t="shared" si="107"/>
        <v>-1030</v>
      </c>
      <c r="K16" s="22">
        <f t="shared" si="107"/>
        <v>-1060.8999999999999</v>
      </c>
      <c r="L16" s="22">
        <f t="shared" si="107"/>
        <v>-1092.7270000000001</v>
      </c>
      <c r="M16" s="22">
        <f t="shared" si="107"/>
        <v>-1125.50881</v>
      </c>
      <c r="N16" s="22">
        <f t="shared" si="107"/>
        <v>-1159.2740743000002</v>
      </c>
      <c r="O16" s="22">
        <f t="shared" si="107"/>
        <v>-1194.0522965290002</v>
      </c>
      <c r="P16" s="22">
        <f t="shared" si="107"/>
        <v>-1229.8738654248702</v>
      </c>
      <c r="Q16" s="22">
        <f t="shared" si="107"/>
        <v>-1266.7700813876163</v>
      </c>
      <c r="R16" s="22">
        <f t="shared" si="107"/>
        <v>-1304.773183829245</v>
      </c>
      <c r="S16" s="22">
        <f t="shared" si="107"/>
        <v>-1343.9163793441223</v>
      </c>
      <c r="T16" s="22">
        <f t="shared" si="107"/>
        <v>-1384.233870724446</v>
      </c>
      <c r="U16" s="22">
        <f t="shared" si="107"/>
        <v>-1425.7608868461793</v>
      </c>
      <c r="V16" s="22">
        <f t="shared" si="107"/>
        <v>-1468.5337134515648</v>
      </c>
      <c r="W16" s="22">
        <f t="shared" si="107"/>
        <v>-1512.5897248551119</v>
      </c>
      <c r="X16" s="22">
        <f t="shared" si="107"/>
        <v>-1557.9674166007653</v>
      </c>
      <c r="Y16" s="22">
        <f t="shared" si="107"/>
        <v>-1604.7064390987885</v>
      </c>
      <c r="Z16" s="22">
        <f t="shared" si="107"/>
        <v>-1652.847632271752</v>
      </c>
      <c r="AA16" s="22">
        <f t="shared" si="107"/>
        <v>-1702.4330612399046</v>
      </c>
      <c r="AB16" s="22">
        <f t="shared" si="107"/>
        <v>-1753.5060530771018</v>
      </c>
      <c r="AC16" s="22">
        <f t="shared" si="107"/>
        <v>-1806.1112346694151</v>
      </c>
      <c r="AD16" s="22">
        <f t="shared" si="107"/>
        <v>-1860.2945717094976</v>
      </c>
      <c r="AE16" s="22">
        <f t="shared" si="107"/>
        <v>-1916.1034088607826</v>
      </c>
      <c r="AF16" s="22">
        <f t="shared" si="107"/>
        <v>0</v>
      </c>
      <c r="AG16" s="22">
        <f t="shared" si="107"/>
        <v>0</v>
      </c>
      <c r="AH16" s="22">
        <f t="shared" si="107"/>
        <v>0</v>
      </c>
      <c r="AI16" s="22">
        <f t="shared" si="107"/>
        <v>0</v>
      </c>
      <c r="AJ16" s="22">
        <f t="shared" ref="AJ16:BQ16" si="108">AJ126</f>
        <v>0</v>
      </c>
      <c r="AK16" s="22">
        <f t="shared" si="108"/>
        <v>0</v>
      </c>
      <c r="AL16" s="22">
        <f t="shared" si="108"/>
        <v>0</v>
      </c>
      <c r="AM16" s="22">
        <f t="shared" si="108"/>
        <v>0</v>
      </c>
      <c r="AN16" s="22">
        <f t="shared" si="108"/>
        <v>0</v>
      </c>
      <c r="AO16" s="22">
        <f t="shared" si="108"/>
        <v>0</v>
      </c>
      <c r="AP16" s="22">
        <f t="shared" si="108"/>
        <v>0</v>
      </c>
      <c r="AQ16" s="22">
        <f t="shared" si="108"/>
        <v>0</v>
      </c>
      <c r="AR16" s="22">
        <f t="shared" si="108"/>
        <v>0</v>
      </c>
      <c r="AS16" s="22">
        <f t="shared" si="108"/>
        <v>0</v>
      </c>
      <c r="AT16" s="22">
        <f t="shared" si="108"/>
        <v>0</v>
      </c>
      <c r="AU16" s="22">
        <f t="shared" si="108"/>
        <v>0</v>
      </c>
      <c r="AV16" s="22">
        <f t="shared" si="108"/>
        <v>0</v>
      </c>
      <c r="AW16" s="22">
        <f t="shared" si="108"/>
        <v>0</v>
      </c>
      <c r="AX16" s="22">
        <f t="shared" si="108"/>
        <v>0</v>
      </c>
      <c r="AY16" s="22">
        <f t="shared" si="108"/>
        <v>0</v>
      </c>
      <c r="AZ16" s="22">
        <f t="shared" si="108"/>
        <v>0</v>
      </c>
      <c r="BA16" s="22">
        <f t="shared" si="108"/>
        <v>0</v>
      </c>
      <c r="BB16" s="22">
        <f t="shared" si="108"/>
        <v>0</v>
      </c>
      <c r="BC16" s="22">
        <f t="shared" si="108"/>
        <v>0</v>
      </c>
      <c r="BD16" s="22">
        <f t="shared" si="108"/>
        <v>0</v>
      </c>
      <c r="BE16" s="22">
        <f t="shared" si="108"/>
        <v>0</v>
      </c>
      <c r="BF16" s="22">
        <f t="shared" si="108"/>
        <v>0</v>
      </c>
      <c r="BG16" s="22">
        <f t="shared" si="108"/>
        <v>0</v>
      </c>
      <c r="BH16" s="22">
        <f t="shared" si="108"/>
        <v>0</v>
      </c>
      <c r="BI16" s="22">
        <f t="shared" si="108"/>
        <v>0</v>
      </c>
      <c r="BJ16" s="22">
        <f t="shared" si="108"/>
        <v>0</v>
      </c>
      <c r="BK16" s="22">
        <f t="shared" si="108"/>
        <v>0</v>
      </c>
      <c r="BL16" s="22">
        <f t="shared" si="108"/>
        <v>0</v>
      </c>
      <c r="BM16" s="22">
        <f t="shared" si="108"/>
        <v>0</v>
      </c>
      <c r="BN16" s="22">
        <f t="shared" si="108"/>
        <v>0</v>
      </c>
      <c r="BO16" s="22">
        <f t="shared" si="108"/>
        <v>0</v>
      </c>
      <c r="BP16" s="22">
        <f t="shared" si="108"/>
        <v>0</v>
      </c>
      <c r="BQ16" s="22">
        <f t="shared" si="108"/>
        <v>0</v>
      </c>
      <c r="BR16" s="22">
        <f t="shared" ref="BR16:BX16" si="109">BR126</f>
        <v>0</v>
      </c>
      <c r="BS16" s="22">
        <f t="shared" si="109"/>
        <v>0</v>
      </c>
      <c r="BT16" s="22">
        <f t="shared" si="109"/>
        <v>0</v>
      </c>
      <c r="BU16" s="22">
        <f t="shared" si="109"/>
        <v>0</v>
      </c>
      <c r="BV16" s="22">
        <f t="shared" si="109"/>
        <v>0</v>
      </c>
      <c r="BW16" s="22">
        <f t="shared" si="109"/>
        <v>0</v>
      </c>
      <c r="BX16" s="22">
        <f t="shared" si="109"/>
        <v>0</v>
      </c>
      <c r="BY16" s="4"/>
    </row>
    <row r="17" spans="1:77" ht="9.75" customHeight="1" x14ac:dyDescent="0.15">
      <c r="A17" s="4"/>
      <c r="B17" s="4"/>
      <c r="C17" s="4"/>
      <c r="D17" s="89" t="s">
        <v>40</v>
      </c>
      <c r="E17" s="83" t="str">
        <f t="shared" si="87"/>
        <v>EUR</v>
      </c>
      <c r="F17" s="83"/>
      <c r="G17" s="84">
        <f t="shared" si="88"/>
        <v>-93044.637064435796</v>
      </c>
      <c r="H17" s="83"/>
      <c r="I17" s="27">
        <f t="shared" ref="I17:AI17" si="110">SUBTOTAL(9,I13:I16)</f>
        <v>-258.63013698630135</v>
      </c>
      <c r="J17" s="27">
        <f t="shared" si="110"/>
        <v>-3038.5</v>
      </c>
      <c r="K17" s="27">
        <f t="shared" si="110"/>
        <v>-3129.6549999999997</v>
      </c>
      <c r="L17" s="27">
        <f t="shared" si="110"/>
        <v>-3223.5446499999998</v>
      </c>
      <c r="M17" s="27">
        <f t="shared" si="110"/>
        <v>-3320.2509895000003</v>
      </c>
      <c r="N17" s="27">
        <f t="shared" si="110"/>
        <v>-3419.8585191850007</v>
      </c>
      <c r="O17" s="27">
        <f t="shared" si="110"/>
        <v>-3522.4542747605501</v>
      </c>
      <c r="P17" s="27">
        <f t="shared" si="110"/>
        <v>-3628.1279030033675</v>
      </c>
      <c r="Q17" s="27">
        <f t="shared" si="110"/>
        <v>-3736.9717400934683</v>
      </c>
      <c r="R17" s="27">
        <f t="shared" si="110"/>
        <v>-3849.0808922962724</v>
      </c>
      <c r="S17" s="27">
        <f t="shared" si="110"/>
        <v>-3964.5533190651604</v>
      </c>
      <c r="T17" s="27">
        <f t="shared" si="110"/>
        <v>-4083.4899186371158</v>
      </c>
      <c r="U17" s="27">
        <f t="shared" si="110"/>
        <v>-4205.9946161962289</v>
      </c>
      <c r="V17" s="27">
        <f t="shared" si="110"/>
        <v>-4332.1744546821164</v>
      </c>
      <c r="W17" s="27">
        <f t="shared" si="110"/>
        <v>-4462.1396883225798</v>
      </c>
      <c r="X17" s="27">
        <f t="shared" si="110"/>
        <v>-4596.0038789722576</v>
      </c>
      <c r="Y17" s="27">
        <f t="shared" si="110"/>
        <v>-4733.8839953414263</v>
      </c>
      <c r="Z17" s="27">
        <f t="shared" si="110"/>
        <v>-4875.9005152016689</v>
      </c>
      <c r="AA17" s="27">
        <f t="shared" si="110"/>
        <v>-5022.1775306577183</v>
      </c>
      <c r="AB17" s="27">
        <f t="shared" si="110"/>
        <v>-5172.8428565774502</v>
      </c>
      <c r="AC17" s="27">
        <f t="shared" si="110"/>
        <v>-5328.0281422747748</v>
      </c>
      <c r="AD17" s="27">
        <f t="shared" si="110"/>
        <v>-5487.8689865430188</v>
      </c>
      <c r="AE17" s="27">
        <f t="shared" si="110"/>
        <v>-5652.5050561393091</v>
      </c>
      <c r="AF17" s="27">
        <f t="shared" si="110"/>
        <v>0</v>
      </c>
      <c r="AG17" s="27">
        <f t="shared" si="110"/>
        <v>0</v>
      </c>
      <c r="AH17" s="27">
        <f t="shared" si="110"/>
        <v>0</v>
      </c>
      <c r="AI17" s="27">
        <f t="shared" si="110"/>
        <v>0</v>
      </c>
      <c r="AJ17" s="27">
        <f t="shared" ref="AJ17:BQ17" si="111">SUBTOTAL(9,AJ13:AJ16)</f>
        <v>0</v>
      </c>
      <c r="AK17" s="27">
        <f t="shared" si="111"/>
        <v>0</v>
      </c>
      <c r="AL17" s="27">
        <f t="shared" si="111"/>
        <v>0</v>
      </c>
      <c r="AM17" s="27">
        <f t="shared" si="111"/>
        <v>0</v>
      </c>
      <c r="AN17" s="27">
        <f t="shared" si="111"/>
        <v>0</v>
      </c>
      <c r="AO17" s="27">
        <f t="shared" si="111"/>
        <v>0</v>
      </c>
      <c r="AP17" s="27">
        <f t="shared" si="111"/>
        <v>0</v>
      </c>
      <c r="AQ17" s="27">
        <f t="shared" si="111"/>
        <v>0</v>
      </c>
      <c r="AR17" s="27">
        <f t="shared" si="111"/>
        <v>0</v>
      </c>
      <c r="AS17" s="27">
        <f t="shared" si="111"/>
        <v>0</v>
      </c>
      <c r="AT17" s="27">
        <f t="shared" si="111"/>
        <v>0</v>
      </c>
      <c r="AU17" s="27">
        <f t="shared" si="111"/>
        <v>0</v>
      </c>
      <c r="AV17" s="27">
        <f t="shared" si="111"/>
        <v>0</v>
      </c>
      <c r="AW17" s="27">
        <f t="shared" si="111"/>
        <v>0</v>
      </c>
      <c r="AX17" s="27">
        <f t="shared" si="111"/>
        <v>0</v>
      </c>
      <c r="AY17" s="27">
        <f t="shared" si="111"/>
        <v>0</v>
      </c>
      <c r="AZ17" s="27">
        <f t="shared" si="111"/>
        <v>0</v>
      </c>
      <c r="BA17" s="27">
        <f t="shared" si="111"/>
        <v>0</v>
      </c>
      <c r="BB17" s="27">
        <f t="shared" si="111"/>
        <v>0</v>
      </c>
      <c r="BC17" s="27">
        <f t="shared" si="111"/>
        <v>0</v>
      </c>
      <c r="BD17" s="27">
        <f t="shared" si="111"/>
        <v>0</v>
      </c>
      <c r="BE17" s="27">
        <f t="shared" si="111"/>
        <v>0</v>
      </c>
      <c r="BF17" s="27">
        <f t="shared" si="111"/>
        <v>0</v>
      </c>
      <c r="BG17" s="27">
        <f t="shared" si="111"/>
        <v>0</v>
      </c>
      <c r="BH17" s="27">
        <f t="shared" si="111"/>
        <v>0</v>
      </c>
      <c r="BI17" s="27">
        <f t="shared" si="111"/>
        <v>0</v>
      </c>
      <c r="BJ17" s="27">
        <f t="shared" si="111"/>
        <v>0</v>
      </c>
      <c r="BK17" s="27">
        <f t="shared" si="111"/>
        <v>0</v>
      </c>
      <c r="BL17" s="27">
        <f t="shared" si="111"/>
        <v>0</v>
      </c>
      <c r="BM17" s="27">
        <f t="shared" si="111"/>
        <v>0</v>
      </c>
      <c r="BN17" s="27">
        <f t="shared" si="111"/>
        <v>0</v>
      </c>
      <c r="BO17" s="27">
        <f t="shared" si="111"/>
        <v>0</v>
      </c>
      <c r="BP17" s="27">
        <f t="shared" si="111"/>
        <v>0</v>
      </c>
      <c r="BQ17" s="27">
        <f t="shared" si="111"/>
        <v>0</v>
      </c>
      <c r="BR17" s="27">
        <f t="shared" ref="BR17:BX17" si="112">SUBTOTAL(9,BR13:BR16)</f>
        <v>0</v>
      </c>
      <c r="BS17" s="27">
        <f t="shared" si="112"/>
        <v>0</v>
      </c>
      <c r="BT17" s="27">
        <f t="shared" si="112"/>
        <v>0</v>
      </c>
      <c r="BU17" s="27">
        <f t="shared" si="112"/>
        <v>0</v>
      </c>
      <c r="BV17" s="27">
        <f t="shared" si="112"/>
        <v>0</v>
      </c>
      <c r="BW17" s="27">
        <f t="shared" si="112"/>
        <v>0</v>
      </c>
      <c r="BX17" s="27">
        <f t="shared" si="112"/>
        <v>0</v>
      </c>
      <c r="BY17" s="4"/>
    </row>
    <row r="18" spans="1:77" ht="9.75" customHeight="1" x14ac:dyDescent="0.15">
      <c r="D18" s="86"/>
      <c r="E18" s="86"/>
      <c r="F18" s="86"/>
      <c r="G18" s="86"/>
      <c r="H18" s="86"/>
    </row>
    <row r="19" spans="1:77" ht="9.75" customHeight="1" x14ac:dyDescent="0.15">
      <c r="A19" s="4"/>
      <c r="B19" s="4"/>
      <c r="C19" s="4"/>
      <c r="D19" s="80" t="str">
        <f t="shared" ref="D19" si="113">D144</f>
        <v>Mortgage interests</v>
      </c>
      <c r="E19" s="80" t="str">
        <f t="shared" si="87"/>
        <v>EUR</v>
      </c>
      <c r="F19" s="80"/>
      <c r="G19" s="81">
        <f t="shared" si="88"/>
        <v>-119394.98546890222</v>
      </c>
      <c r="H19" s="82"/>
      <c r="I19" s="22">
        <f t="shared" ref="I19:K19" si="114">I144</f>
        <v>-9120</v>
      </c>
      <c r="J19" s="22">
        <f t="shared" si="114"/>
        <v>-9118.4886992044976</v>
      </c>
      <c r="K19" s="22">
        <f t="shared" si="114"/>
        <v>-8842.6007389856168</v>
      </c>
      <c r="L19" s="22">
        <f>L144</f>
        <v>-8552.9183807557929</v>
      </c>
      <c r="M19" s="22">
        <f t="shared" ref="M19:AI19" si="115">M144</f>
        <v>-8248.7519046144789</v>
      </c>
      <c r="N19" s="22">
        <f t="shared" si="115"/>
        <v>-7929.3771046660977</v>
      </c>
      <c r="O19" s="22">
        <f t="shared" si="115"/>
        <v>-7594.0335647202983</v>
      </c>
      <c r="P19" s="22">
        <f t="shared" si="115"/>
        <v>-7241.9228477772076</v>
      </c>
      <c r="Q19" s="22">
        <f t="shared" si="115"/>
        <v>-6872.206594986963</v>
      </c>
      <c r="R19" s="22">
        <f t="shared" si="115"/>
        <v>-6484.0045295572063</v>
      </c>
      <c r="S19" s="22">
        <f t="shared" si="115"/>
        <v>-6076.3923608559617</v>
      </c>
      <c r="T19" s="22">
        <f t="shared" si="115"/>
        <v>-5648.3995837196553</v>
      </c>
      <c r="U19" s="22">
        <f t="shared" si="115"/>
        <v>-5199.0071677265332</v>
      </c>
      <c r="V19" s="22">
        <f t="shared" si="115"/>
        <v>-4727.1451309337544</v>
      </c>
      <c r="W19" s="22">
        <f t="shared" si="115"/>
        <v>-4231.689992301337</v>
      </c>
      <c r="X19" s="22">
        <f t="shared" si="115"/>
        <v>-3711.4620967372994</v>
      </c>
      <c r="Y19" s="22">
        <f t="shared" si="115"/>
        <v>-3165.2228063950597</v>
      </c>
      <c r="Z19" s="22">
        <f t="shared" si="115"/>
        <v>-2591.6715515357077</v>
      </c>
      <c r="AA19" s="22">
        <f t="shared" si="115"/>
        <v>-1989.4427339333884</v>
      </c>
      <c r="AB19" s="22">
        <f t="shared" si="115"/>
        <v>-1357.1024754509529</v>
      </c>
      <c r="AC19" s="22">
        <f t="shared" si="115"/>
        <v>-693.14520404439565</v>
      </c>
      <c r="AD19" s="22">
        <f t="shared" si="115"/>
        <v>0</v>
      </c>
      <c r="AE19" s="22">
        <f t="shared" si="115"/>
        <v>0</v>
      </c>
      <c r="AF19" s="22">
        <f t="shared" si="115"/>
        <v>0</v>
      </c>
      <c r="AG19" s="22">
        <f t="shared" si="115"/>
        <v>0</v>
      </c>
      <c r="AH19" s="22">
        <f t="shared" si="115"/>
        <v>0</v>
      </c>
      <c r="AI19" s="22">
        <f t="shared" si="115"/>
        <v>0</v>
      </c>
      <c r="AJ19" s="22">
        <f t="shared" ref="AJ19:BQ19" si="116">AJ144</f>
        <v>0</v>
      </c>
      <c r="AK19" s="22">
        <f t="shared" si="116"/>
        <v>0</v>
      </c>
      <c r="AL19" s="22">
        <f t="shared" si="116"/>
        <v>0</v>
      </c>
      <c r="AM19" s="22">
        <f t="shared" si="116"/>
        <v>0</v>
      </c>
      <c r="AN19" s="22">
        <f t="shared" si="116"/>
        <v>0</v>
      </c>
      <c r="AO19" s="22">
        <f t="shared" si="116"/>
        <v>0</v>
      </c>
      <c r="AP19" s="22">
        <f t="shared" si="116"/>
        <v>0</v>
      </c>
      <c r="AQ19" s="22">
        <f t="shared" si="116"/>
        <v>0</v>
      </c>
      <c r="AR19" s="22">
        <f t="shared" si="116"/>
        <v>0</v>
      </c>
      <c r="AS19" s="22">
        <f t="shared" si="116"/>
        <v>0</v>
      </c>
      <c r="AT19" s="22">
        <f t="shared" si="116"/>
        <v>0</v>
      </c>
      <c r="AU19" s="22">
        <f t="shared" si="116"/>
        <v>0</v>
      </c>
      <c r="AV19" s="22">
        <f t="shared" si="116"/>
        <v>0</v>
      </c>
      <c r="AW19" s="22">
        <f t="shared" si="116"/>
        <v>0</v>
      </c>
      <c r="AX19" s="22">
        <f t="shared" si="116"/>
        <v>0</v>
      </c>
      <c r="AY19" s="22">
        <f t="shared" si="116"/>
        <v>0</v>
      </c>
      <c r="AZ19" s="22">
        <f t="shared" si="116"/>
        <v>0</v>
      </c>
      <c r="BA19" s="22">
        <f t="shared" si="116"/>
        <v>0</v>
      </c>
      <c r="BB19" s="22">
        <f t="shared" si="116"/>
        <v>0</v>
      </c>
      <c r="BC19" s="22">
        <f t="shared" si="116"/>
        <v>0</v>
      </c>
      <c r="BD19" s="22">
        <f t="shared" si="116"/>
        <v>0</v>
      </c>
      <c r="BE19" s="22">
        <f t="shared" si="116"/>
        <v>0</v>
      </c>
      <c r="BF19" s="22">
        <f t="shared" si="116"/>
        <v>0</v>
      </c>
      <c r="BG19" s="22">
        <f t="shared" si="116"/>
        <v>0</v>
      </c>
      <c r="BH19" s="22">
        <f t="shared" si="116"/>
        <v>0</v>
      </c>
      <c r="BI19" s="22">
        <f t="shared" si="116"/>
        <v>0</v>
      </c>
      <c r="BJ19" s="22">
        <f t="shared" si="116"/>
        <v>0</v>
      </c>
      <c r="BK19" s="22">
        <f t="shared" si="116"/>
        <v>0</v>
      </c>
      <c r="BL19" s="22">
        <f t="shared" si="116"/>
        <v>0</v>
      </c>
      <c r="BM19" s="22">
        <f t="shared" si="116"/>
        <v>0</v>
      </c>
      <c r="BN19" s="22">
        <f t="shared" si="116"/>
        <v>0</v>
      </c>
      <c r="BO19" s="22">
        <f t="shared" si="116"/>
        <v>0</v>
      </c>
      <c r="BP19" s="22">
        <f t="shared" si="116"/>
        <v>0</v>
      </c>
      <c r="BQ19" s="22">
        <f t="shared" si="116"/>
        <v>0</v>
      </c>
      <c r="BR19" s="22">
        <f t="shared" ref="BR19:BX19" si="117">BR144</f>
        <v>0</v>
      </c>
      <c r="BS19" s="22">
        <f t="shared" si="117"/>
        <v>0</v>
      </c>
      <c r="BT19" s="22">
        <f t="shared" si="117"/>
        <v>0</v>
      </c>
      <c r="BU19" s="22">
        <f t="shared" si="117"/>
        <v>0</v>
      </c>
      <c r="BV19" s="22">
        <f t="shared" si="117"/>
        <v>0</v>
      </c>
      <c r="BW19" s="22">
        <f t="shared" si="117"/>
        <v>0</v>
      </c>
      <c r="BX19" s="22">
        <f t="shared" si="117"/>
        <v>0</v>
      </c>
      <c r="BY19" s="4"/>
    </row>
    <row r="20" spans="1:77" ht="9.75" customHeight="1" x14ac:dyDescent="0.15">
      <c r="A20" s="4"/>
      <c r="B20" s="4"/>
      <c r="C20" s="4"/>
      <c r="D20" s="80" t="str">
        <f>D160</f>
        <v>Rental income tax</v>
      </c>
      <c r="E20" s="80" t="str">
        <f t="shared" si="87"/>
        <v>EUR</v>
      </c>
      <c r="F20" s="80"/>
      <c r="G20" s="81">
        <f t="shared" si="88"/>
        <v>-29663.50918201204</v>
      </c>
      <c r="H20" s="82"/>
      <c r="I20" s="22">
        <f t="shared" ref="I20:AI20" si="118">I160</f>
        <v>0</v>
      </c>
      <c r="J20" s="22">
        <f t="shared" si="118"/>
        <v>0</v>
      </c>
      <c r="K20" s="22">
        <f t="shared" si="118"/>
        <v>0</v>
      </c>
      <c r="L20" s="22">
        <f t="shared" si="118"/>
        <v>0</v>
      </c>
      <c r="M20" s="22">
        <f t="shared" si="118"/>
        <v>-22.736043911301024</v>
      </c>
      <c r="N20" s="22">
        <f t="shared" si="118"/>
        <v>-154.01220682179502</v>
      </c>
      <c r="O20" s="22">
        <f t="shared" si="118"/>
        <v>-291.19838620948195</v>
      </c>
      <c r="P20" s="22">
        <f t="shared" si="118"/>
        <v>-434.56373509398821</v>
      </c>
      <c r="Q20" s="22">
        <f t="shared" si="118"/>
        <v>-584.38980232940924</v>
      </c>
      <c r="R20" s="22">
        <f t="shared" si="118"/>
        <v>-740.97110960483099</v>
      </c>
      <c r="S20" s="22">
        <f t="shared" si="118"/>
        <v>-904.61575557038566</v>
      </c>
      <c r="T20" s="22">
        <f t="shared" si="118"/>
        <v>-1075.6460483756325</v>
      </c>
      <c r="U20" s="22">
        <f t="shared" si="118"/>
        <v>-1254.399167968576</v>
      </c>
      <c r="V20" s="22">
        <f t="shared" si="118"/>
        <v>-1441.227859568141</v>
      </c>
      <c r="W20" s="22">
        <f t="shared" si="118"/>
        <v>-1636.5011597905468</v>
      </c>
      <c r="X20" s="22">
        <f t="shared" si="118"/>
        <v>-1840.6051569808624</v>
      </c>
      <c r="Y20" s="22">
        <f t="shared" si="118"/>
        <v>-2053.9437873753413</v>
      </c>
      <c r="Z20" s="22">
        <f t="shared" si="118"/>
        <v>-2276.9396687979824</v>
      </c>
      <c r="AA20" s="22">
        <f t="shared" si="118"/>
        <v>-2510.0349736763837</v>
      </c>
      <c r="AB20" s="22">
        <f t="shared" si="118"/>
        <v>-2753.6923432475314</v>
      </c>
      <c r="AC20" s="22">
        <f t="shared" si="118"/>
        <v>-3008.3958449138536</v>
      </c>
      <c r="AD20" s="22">
        <f t="shared" si="118"/>
        <v>-3273.8499886173595</v>
      </c>
      <c r="AE20" s="22">
        <f t="shared" si="118"/>
        <v>-3405.7861431586398</v>
      </c>
      <c r="AF20" s="22">
        <f t="shared" si="118"/>
        <v>0</v>
      </c>
      <c r="AG20" s="22">
        <f t="shared" si="118"/>
        <v>0</v>
      </c>
      <c r="AH20" s="22">
        <f t="shared" si="118"/>
        <v>0</v>
      </c>
      <c r="AI20" s="22">
        <f t="shared" si="118"/>
        <v>0</v>
      </c>
      <c r="AJ20" s="22">
        <f t="shared" ref="AJ20:BQ20" si="119">AJ160</f>
        <v>0</v>
      </c>
      <c r="AK20" s="22">
        <f t="shared" si="119"/>
        <v>0</v>
      </c>
      <c r="AL20" s="22">
        <f t="shared" si="119"/>
        <v>0</v>
      </c>
      <c r="AM20" s="22">
        <f t="shared" si="119"/>
        <v>0</v>
      </c>
      <c r="AN20" s="22">
        <f t="shared" si="119"/>
        <v>0</v>
      </c>
      <c r="AO20" s="22">
        <f t="shared" si="119"/>
        <v>0</v>
      </c>
      <c r="AP20" s="22">
        <f t="shared" si="119"/>
        <v>0</v>
      </c>
      <c r="AQ20" s="22">
        <f t="shared" si="119"/>
        <v>0</v>
      </c>
      <c r="AR20" s="22">
        <f t="shared" si="119"/>
        <v>0</v>
      </c>
      <c r="AS20" s="22">
        <f t="shared" si="119"/>
        <v>0</v>
      </c>
      <c r="AT20" s="22">
        <f t="shared" si="119"/>
        <v>0</v>
      </c>
      <c r="AU20" s="22">
        <f t="shared" si="119"/>
        <v>0</v>
      </c>
      <c r="AV20" s="22">
        <f t="shared" si="119"/>
        <v>0</v>
      </c>
      <c r="AW20" s="22">
        <f t="shared" si="119"/>
        <v>0</v>
      </c>
      <c r="AX20" s="22">
        <f t="shared" si="119"/>
        <v>0</v>
      </c>
      <c r="AY20" s="22">
        <f t="shared" si="119"/>
        <v>0</v>
      </c>
      <c r="AZ20" s="22">
        <f t="shared" si="119"/>
        <v>0</v>
      </c>
      <c r="BA20" s="22">
        <f t="shared" si="119"/>
        <v>0</v>
      </c>
      <c r="BB20" s="22">
        <f t="shared" si="119"/>
        <v>0</v>
      </c>
      <c r="BC20" s="22">
        <f t="shared" si="119"/>
        <v>0</v>
      </c>
      <c r="BD20" s="22">
        <f t="shared" si="119"/>
        <v>0</v>
      </c>
      <c r="BE20" s="22">
        <f t="shared" si="119"/>
        <v>0</v>
      </c>
      <c r="BF20" s="22">
        <f t="shared" si="119"/>
        <v>0</v>
      </c>
      <c r="BG20" s="22">
        <f t="shared" si="119"/>
        <v>0</v>
      </c>
      <c r="BH20" s="22">
        <f t="shared" si="119"/>
        <v>0</v>
      </c>
      <c r="BI20" s="22">
        <f t="shared" si="119"/>
        <v>0</v>
      </c>
      <c r="BJ20" s="22">
        <f t="shared" si="119"/>
        <v>0</v>
      </c>
      <c r="BK20" s="22">
        <f t="shared" si="119"/>
        <v>0</v>
      </c>
      <c r="BL20" s="22">
        <f t="shared" si="119"/>
        <v>0</v>
      </c>
      <c r="BM20" s="22">
        <f t="shared" si="119"/>
        <v>0</v>
      </c>
      <c r="BN20" s="22">
        <f t="shared" si="119"/>
        <v>0</v>
      </c>
      <c r="BO20" s="22">
        <f t="shared" si="119"/>
        <v>0</v>
      </c>
      <c r="BP20" s="22">
        <f t="shared" si="119"/>
        <v>0</v>
      </c>
      <c r="BQ20" s="22">
        <f t="shared" si="119"/>
        <v>0</v>
      </c>
      <c r="BR20" s="22">
        <f t="shared" ref="BR20:BX20" si="120">BR160</f>
        <v>0</v>
      </c>
      <c r="BS20" s="22">
        <f t="shared" si="120"/>
        <v>0</v>
      </c>
      <c r="BT20" s="22">
        <f t="shared" si="120"/>
        <v>0</v>
      </c>
      <c r="BU20" s="22">
        <f t="shared" si="120"/>
        <v>0</v>
      </c>
      <c r="BV20" s="22">
        <f t="shared" si="120"/>
        <v>0</v>
      </c>
      <c r="BW20" s="22">
        <f t="shared" si="120"/>
        <v>0</v>
      </c>
      <c r="BX20" s="22">
        <f t="shared" si="120"/>
        <v>0</v>
      </c>
      <c r="BY20" s="4"/>
    </row>
    <row r="21" spans="1:77" ht="9.75" customHeight="1" x14ac:dyDescent="0.15">
      <c r="A21" s="4"/>
      <c r="B21" s="4"/>
      <c r="C21" s="4"/>
      <c r="D21" s="83" t="s">
        <v>14</v>
      </c>
      <c r="E21" s="83" t="str">
        <f t="shared" si="87"/>
        <v>EUR</v>
      </c>
      <c r="F21" s="83"/>
      <c r="G21" s="84">
        <f t="shared" si="88"/>
        <v>50823.809645195171</v>
      </c>
      <c r="H21" s="85"/>
      <c r="I21" s="26">
        <f t="shared" ref="I21:AI21" si="121">SUBTOTAL(9,I8:I20)</f>
        <v>-9378.6301369863013</v>
      </c>
      <c r="J21" s="26">
        <f t="shared" si="121"/>
        <v>-6623.8810434667912</v>
      </c>
      <c r="K21" s="26">
        <f t="shared" si="121"/>
        <v>-2866.0057363856167</v>
      </c>
      <c r="L21" s="26">
        <f t="shared" si="121"/>
        <v>-2317.4366040510149</v>
      </c>
      <c r="M21" s="26">
        <f t="shared" si="121"/>
        <v>-1766.1453608547965</v>
      </c>
      <c r="N21" s="26">
        <f t="shared" si="121"/>
        <v>-1296.7533953078198</v>
      </c>
      <c r="O21" s="26">
        <f t="shared" si="121"/>
        <v>-805.39274443492172</v>
      </c>
      <c r="P21" s="26">
        <f t="shared" si="121"/>
        <v>-291.03693757508375</v>
      </c>
      <c r="Q21" s="26">
        <f t="shared" si="121"/>
        <v>247.3885750280682</v>
      </c>
      <c r="R21" s="26">
        <f t="shared" si="121"/>
        <v>811.00868510106864</v>
      </c>
      <c r="S21" s="26">
        <f t="shared" si="121"/>
        <v>1401.0009963637413</v>
      </c>
      <c r="T21" s="26">
        <f t="shared" si="121"/>
        <v>2018.5983068071957</v>
      </c>
      <c r="U21" s="26">
        <f t="shared" si="121"/>
        <v>2665.0912085781065</v>
      </c>
      <c r="V21" s="26">
        <f t="shared" si="121"/>
        <v>3341.8308110774815</v>
      </c>
      <c r="W21" s="26">
        <f t="shared" si="121"/>
        <v>4050.231593151253</v>
      </c>
      <c r="X21" s="26">
        <f t="shared" si="121"/>
        <v>4791.7743905321859</v>
      </c>
      <c r="Y21" s="26">
        <f t="shared" si="121"/>
        <v>5568.0095249883661</v>
      </c>
      <c r="Z21" s="26">
        <f t="shared" si="121"/>
        <v>6380.5600819435385</v>
      </c>
      <c r="AA21" s="26">
        <f t="shared" si="121"/>
        <v>7231.1253436596908</v>
      </c>
      <c r="AB21" s="26">
        <f t="shared" si="121"/>
        <v>8121.4843854129076</v>
      </c>
      <c r="AC21" s="26">
        <f t="shared" si="121"/>
        <v>9053.4998424508794</v>
      </c>
      <c r="AD21" s="26">
        <f t="shared" si="121"/>
        <v>10025.913911148766</v>
      </c>
      <c r="AE21" s="26">
        <f t="shared" si="121"/>
        <v>10461.573948014269</v>
      </c>
      <c r="AF21" s="26">
        <f t="shared" si="121"/>
        <v>0</v>
      </c>
      <c r="AG21" s="26">
        <f t="shared" si="121"/>
        <v>0</v>
      </c>
      <c r="AH21" s="26">
        <f t="shared" si="121"/>
        <v>0</v>
      </c>
      <c r="AI21" s="26">
        <f t="shared" si="121"/>
        <v>0</v>
      </c>
      <c r="AJ21" s="26">
        <f t="shared" ref="AJ21:BQ21" si="122">SUBTOTAL(9,AJ8:AJ20)</f>
        <v>0</v>
      </c>
      <c r="AK21" s="26">
        <f t="shared" si="122"/>
        <v>0</v>
      </c>
      <c r="AL21" s="26">
        <f t="shared" si="122"/>
        <v>0</v>
      </c>
      <c r="AM21" s="26">
        <f t="shared" si="122"/>
        <v>0</v>
      </c>
      <c r="AN21" s="26">
        <f t="shared" si="122"/>
        <v>0</v>
      </c>
      <c r="AO21" s="26">
        <f t="shared" si="122"/>
        <v>0</v>
      </c>
      <c r="AP21" s="26">
        <f t="shared" si="122"/>
        <v>0</v>
      </c>
      <c r="AQ21" s="26">
        <f t="shared" si="122"/>
        <v>0</v>
      </c>
      <c r="AR21" s="26">
        <f t="shared" si="122"/>
        <v>0</v>
      </c>
      <c r="AS21" s="26">
        <f t="shared" si="122"/>
        <v>0</v>
      </c>
      <c r="AT21" s="26">
        <f t="shared" si="122"/>
        <v>0</v>
      </c>
      <c r="AU21" s="26">
        <f t="shared" si="122"/>
        <v>0</v>
      </c>
      <c r="AV21" s="26">
        <f t="shared" si="122"/>
        <v>0</v>
      </c>
      <c r="AW21" s="26">
        <f t="shared" si="122"/>
        <v>0</v>
      </c>
      <c r="AX21" s="26">
        <f t="shared" si="122"/>
        <v>0</v>
      </c>
      <c r="AY21" s="26">
        <f t="shared" si="122"/>
        <v>0</v>
      </c>
      <c r="AZ21" s="26">
        <f t="shared" si="122"/>
        <v>0</v>
      </c>
      <c r="BA21" s="26">
        <f t="shared" si="122"/>
        <v>0</v>
      </c>
      <c r="BB21" s="26">
        <f t="shared" si="122"/>
        <v>0</v>
      </c>
      <c r="BC21" s="26">
        <f t="shared" si="122"/>
        <v>0</v>
      </c>
      <c r="BD21" s="26">
        <f t="shared" si="122"/>
        <v>0</v>
      </c>
      <c r="BE21" s="26">
        <f t="shared" si="122"/>
        <v>0</v>
      </c>
      <c r="BF21" s="26">
        <f t="shared" si="122"/>
        <v>0</v>
      </c>
      <c r="BG21" s="26">
        <f t="shared" si="122"/>
        <v>0</v>
      </c>
      <c r="BH21" s="26">
        <f t="shared" si="122"/>
        <v>0</v>
      </c>
      <c r="BI21" s="26">
        <f t="shared" si="122"/>
        <v>0</v>
      </c>
      <c r="BJ21" s="26">
        <f t="shared" si="122"/>
        <v>0</v>
      </c>
      <c r="BK21" s="26">
        <f t="shared" si="122"/>
        <v>0</v>
      </c>
      <c r="BL21" s="26">
        <f t="shared" si="122"/>
        <v>0</v>
      </c>
      <c r="BM21" s="26">
        <f t="shared" si="122"/>
        <v>0</v>
      </c>
      <c r="BN21" s="26">
        <f t="shared" si="122"/>
        <v>0</v>
      </c>
      <c r="BO21" s="26">
        <f t="shared" si="122"/>
        <v>0</v>
      </c>
      <c r="BP21" s="26">
        <f t="shared" si="122"/>
        <v>0</v>
      </c>
      <c r="BQ21" s="26">
        <f t="shared" si="122"/>
        <v>0</v>
      </c>
      <c r="BR21" s="26">
        <f t="shared" ref="BR21:BX21" si="123">SUBTOTAL(9,BR8:BR20)</f>
        <v>0</v>
      </c>
      <c r="BS21" s="26">
        <f t="shared" si="123"/>
        <v>0</v>
      </c>
      <c r="BT21" s="26">
        <f t="shared" si="123"/>
        <v>0</v>
      </c>
      <c r="BU21" s="26">
        <f t="shared" si="123"/>
        <v>0</v>
      </c>
      <c r="BV21" s="26">
        <f t="shared" si="123"/>
        <v>0</v>
      </c>
      <c r="BW21" s="26">
        <f t="shared" si="123"/>
        <v>0</v>
      </c>
      <c r="BX21" s="26">
        <f t="shared" si="123"/>
        <v>0</v>
      </c>
      <c r="BY21" s="4"/>
    </row>
    <row r="22" spans="1:77" ht="9.75" customHeight="1" x14ac:dyDescent="0.15">
      <c r="A22" s="4"/>
      <c r="B22" s="4"/>
      <c r="C22" s="4"/>
      <c r="D22" s="4"/>
      <c r="E22" s="4"/>
      <c r="F22" s="4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4"/>
    </row>
    <row r="23" spans="1:77" ht="9.75" customHeight="1" x14ac:dyDescent="0.15">
      <c r="A23" s="4"/>
      <c r="B23" s="131" t="s">
        <v>72</v>
      </c>
      <c r="C23" s="112"/>
      <c r="D23" s="112"/>
      <c r="E23" s="112"/>
      <c r="F23" s="112"/>
      <c r="G23" s="11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4"/>
    </row>
    <row r="24" spans="1:77" ht="9.75" customHeight="1" x14ac:dyDescent="0.15">
      <c r="A24" s="4"/>
      <c r="B24" s="25"/>
      <c r="C24" s="25"/>
      <c r="D24" s="25"/>
      <c r="E24" s="25"/>
      <c r="F24" s="25"/>
      <c r="G24" s="28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4"/>
    </row>
    <row r="25" spans="1:77" ht="9.75" customHeight="1" x14ac:dyDescent="0.15">
      <c r="A25" s="4"/>
      <c r="B25" s="4"/>
      <c r="C25" s="4"/>
      <c r="D25" s="80" t="str">
        <f>D11</f>
        <v>Rental income</v>
      </c>
      <c r="E25" s="80" t="str">
        <f t="shared" ref="E25:E37" si="124">currency</f>
        <v>EUR</v>
      </c>
      <c r="F25" s="80"/>
      <c r="G25" s="81">
        <f t="shared" ref="G25:G37" si="125">SUM(I25:BX25)</f>
        <v>292926.94136054517</v>
      </c>
      <c r="H25" s="82"/>
      <c r="I25" s="22">
        <f t="shared" ref="I25:AI25" si="126">I11</f>
        <v>0</v>
      </c>
      <c r="J25" s="22">
        <f t="shared" si="126"/>
        <v>5533.1076557377064</v>
      </c>
      <c r="K25" s="22">
        <f t="shared" si="126"/>
        <v>9106.2500025999998</v>
      </c>
      <c r="L25" s="22">
        <f t="shared" si="126"/>
        <v>9459.0264267047787</v>
      </c>
      <c r="M25" s="22">
        <f t="shared" si="126"/>
        <v>9825.5935771709846</v>
      </c>
      <c r="N25" s="22">
        <f t="shared" si="126"/>
        <v>10206.494435365074</v>
      </c>
      <c r="O25" s="22">
        <f t="shared" si="126"/>
        <v>10602.293481255409</v>
      </c>
      <c r="P25" s="22">
        <f t="shared" si="126"/>
        <v>11013.57754829948</v>
      </c>
      <c r="Q25" s="22">
        <f t="shared" si="126"/>
        <v>11440.95671243791</v>
      </c>
      <c r="R25" s="22">
        <f t="shared" si="126"/>
        <v>11885.06521655938</v>
      </c>
      <c r="S25" s="22">
        <f t="shared" si="126"/>
        <v>12346.562431855249</v>
      </c>
      <c r="T25" s="22">
        <f t="shared" si="126"/>
        <v>12826.133857539598</v>
      </c>
      <c r="U25" s="22">
        <f t="shared" si="126"/>
        <v>13324.492160469445</v>
      </c>
      <c r="V25" s="22">
        <f t="shared" si="126"/>
        <v>13842.378256261494</v>
      </c>
      <c r="W25" s="22">
        <f t="shared" si="126"/>
        <v>14380.562433565716</v>
      </c>
      <c r="X25" s="22">
        <f t="shared" si="126"/>
        <v>14939.845523222606</v>
      </c>
      <c r="Y25" s="22">
        <f t="shared" si="126"/>
        <v>15521.060114100192</v>
      </c>
      <c r="Z25" s="22">
        <f t="shared" si="126"/>
        <v>16125.071817478898</v>
      </c>
      <c r="AA25" s="22">
        <f t="shared" si="126"/>
        <v>16752.780581927182</v>
      </c>
      <c r="AB25" s="22">
        <f t="shared" si="126"/>
        <v>17405.122060688842</v>
      </c>
      <c r="AC25" s="22">
        <f t="shared" si="126"/>
        <v>18083.069033683903</v>
      </c>
      <c r="AD25" s="22">
        <f t="shared" si="126"/>
        <v>18787.632886309144</v>
      </c>
      <c r="AE25" s="22">
        <f t="shared" si="126"/>
        <v>19519.865147312215</v>
      </c>
      <c r="AF25" s="22">
        <f t="shared" si="126"/>
        <v>0</v>
      </c>
      <c r="AG25" s="22">
        <f t="shared" si="126"/>
        <v>0</v>
      </c>
      <c r="AH25" s="22">
        <f t="shared" si="126"/>
        <v>0</v>
      </c>
      <c r="AI25" s="22">
        <f t="shared" si="126"/>
        <v>0</v>
      </c>
      <c r="AJ25" s="22">
        <f t="shared" ref="AJ25:BQ25" si="127">AJ11</f>
        <v>0</v>
      </c>
      <c r="AK25" s="22">
        <f t="shared" si="127"/>
        <v>0</v>
      </c>
      <c r="AL25" s="22">
        <f t="shared" si="127"/>
        <v>0</v>
      </c>
      <c r="AM25" s="22">
        <f t="shared" si="127"/>
        <v>0</v>
      </c>
      <c r="AN25" s="22">
        <f t="shared" si="127"/>
        <v>0</v>
      </c>
      <c r="AO25" s="22">
        <f t="shared" si="127"/>
        <v>0</v>
      </c>
      <c r="AP25" s="22">
        <f t="shared" si="127"/>
        <v>0</v>
      </c>
      <c r="AQ25" s="22">
        <f t="shared" si="127"/>
        <v>0</v>
      </c>
      <c r="AR25" s="22">
        <f t="shared" si="127"/>
        <v>0</v>
      </c>
      <c r="AS25" s="22">
        <f t="shared" si="127"/>
        <v>0</v>
      </c>
      <c r="AT25" s="22">
        <f t="shared" si="127"/>
        <v>0</v>
      </c>
      <c r="AU25" s="22">
        <f t="shared" si="127"/>
        <v>0</v>
      </c>
      <c r="AV25" s="22">
        <f t="shared" si="127"/>
        <v>0</v>
      </c>
      <c r="AW25" s="22">
        <f t="shared" si="127"/>
        <v>0</v>
      </c>
      <c r="AX25" s="22">
        <f t="shared" si="127"/>
        <v>0</v>
      </c>
      <c r="AY25" s="22">
        <f t="shared" si="127"/>
        <v>0</v>
      </c>
      <c r="AZ25" s="22">
        <f t="shared" si="127"/>
        <v>0</v>
      </c>
      <c r="BA25" s="22">
        <f t="shared" si="127"/>
        <v>0</v>
      </c>
      <c r="BB25" s="22">
        <f t="shared" si="127"/>
        <v>0</v>
      </c>
      <c r="BC25" s="22">
        <f t="shared" si="127"/>
        <v>0</v>
      </c>
      <c r="BD25" s="22">
        <f t="shared" si="127"/>
        <v>0</v>
      </c>
      <c r="BE25" s="22">
        <f t="shared" si="127"/>
        <v>0</v>
      </c>
      <c r="BF25" s="22">
        <f t="shared" si="127"/>
        <v>0</v>
      </c>
      <c r="BG25" s="22">
        <f t="shared" si="127"/>
        <v>0</v>
      </c>
      <c r="BH25" s="22">
        <f t="shared" si="127"/>
        <v>0</v>
      </c>
      <c r="BI25" s="22">
        <f t="shared" si="127"/>
        <v>0</v>
      </c>
      <c r="BJ25" s="22">
        <f t="shared" si="127"/>
        <v>0</v>
      </c>
      <c r="BK25" s="22">
        <f t="shared" si="127"/>
        <v>0</v>
      </c>
      <c r="BL25" s="22">
        <f t="shared" si="127"/>
        <v>0</v>
      </c>
      <c r="BM25" s="22">
        <f t="shared" si="127"/>
        <v>0</v>
      </c>
      <c r="BN25" s="22">
        <f t="shared" si="127"/>
        <v>0</v>
      </c>
      <c r="BO25" s="22">
        <f t="shared" si="127"/>
        <v>0</v>
      </c>
      <c r="BP25" s="22">
        <f t="shared" si="127"/>
        <v>0</v>
      </c>
      <c r="BQ25" s="22">
        <f t="shared" si="127"/>
        <v>0</v>
      </c>
      <c r="BR25" s="22">
        <f t="shared" ref="BR25:BX25" si="128">BR11</f>
        <v>0</v>
      </c>
      <c r="BS25" s="22">
        <f t="shared" si="128"/>
        <v>0</v>
      </c>
      <c r="BT25" s="22">
        <f t="shared" si="128"/>
        <v>0</v>
      </c>
      <c r="BU25" s="22">
        <f t="shared" si="128"/>
        <v>0</v>
      </c>
      <c r="BV25" s="22">
        <f t="shared" si="128"/>
        <v>0</v>
      </c>
      <c r="BW25" s="22">
        <f t="shared" si="128"/>
        <v>0</v>
      </c>
      <c r="BX25" s="22">
        <f t="shared" si="128"/>
        <v>0</v>
      </c>
      <c r="BY25" s="4"/>
    </row>
    <row r="26" spans="1:77" ht="9.75" customHeight="1" x14ac:dyDescent="0.15">
      <c r="A26" s="4"/>
      <c r="B26" s="4"/>
      <c r="C26" s="4"/>
      <c r="D26" s="80" t="str">
        <f>D17</f>
        <v>Operating expenses</v>
      </c>
      <c r="E26" s="80" t="str">
        <f t="shared" si="124"/>
        <v>EUR</v>
      </c>
      <c r="F26" s="80"/>
      <c r="G26" s="81">
        <f t="shared" si="125"/>
        <v>-93044.637064435796</v>
      </c>
      <c r="H26" s="82"/>
      <c r="I26" s="22">
        <f t="shared" ref="I26:AI26" si="129">I17</f>
        <v>-258.63013698630135</v>
      </c>
      <c r="J26" s="22">
        <f t="shared" si="129"/>
        <v>-3038.5</v>
      </c>
      <c r="K26" s="22">
        <f t="shared" si="129"/>
        <v>-3129.6549999999997</v>
      </c>
      <c r="L26" s="22">
        <f t="shared" si="129"/>
        <v>-3223.5446499999998</v>
      </c>
      <c r="M26" s="22">
        <f t="shared" si="129"/>
        <v>-3320.2509895000003</v>
      </c>
      <c r="N26" s="22">
        <f t="shared" si="129"/>
        <v>-3419.8585191850007</v>
      </c>
      <c r="O26" s="22">
        <f t="shared" si="129"/>
        <v>-3522.4542747605501</v>
      </c>
      <c r="P26" s="22">
        <f t="shared" si="129"/>
        <v>-3628.1279030033675</v>
      </c>
      <c r="Q26" s="22">
        <f t="shared" si="129"/>
        <v>-3736.9717400934683</v>
      </c>
      <c r="R26" s="22">
        <f t="shared" si="129"/>
        <v>-3849.0808922962724</v>
      </c>
      <c r="S26" s="22">
        <f t="shared" si="129"/>
        <v>-3964.5533190651604</v>
      </c>
      <c r="T26" s="22">
        <f t="shared" si="129"/>
        <v>-4083.4899186371158</v>
      </c>
      <c r="U26" s="22">
        <f t="shared" si="129"/>
        <v>-4205.9946161962289</v>
      </c>
      <c r="V26" s="22">
        <f t="shared" si="129"/>
        <v>-4332.1744546821164</v>
      </c>
      <c r="W26" s="22">
        <f t="shared" si="129"/>
        <v>-4462.1396883225798</v>
      </c>
      <c r="X26" s="22">
        <f t="shared" si="129"/>
        <v>-4596.0038789722576</v>
      </c>
      <c r="Y26" s="22">
        <f t="shared" si="129"/>
        <v>-4733.8839953414263</v>
      </c>
      <c r="Z26" s="22">
        <f t="shared" si="129"/>
        <v>-4875.9005152016689</v>
      </c>
      <c r="AA26" s="22">
        <f t="shared" si="129"/>
        <v>-5022.1775306577183</v>
      </c>
      <c r="AB26" s="22">
        <f t="shared" si="129"/>
        <v>-5172.8428565774502</v>
      </c>
      <c r="AC26" s="22">
        <f t="shared" si="129"/>
        <v>-5328.0281422747748</v>
      </c>
      <c r="AD26" s="22">
        <f t="shared" si="129"/>
        <v>-5487.8689865430188</v>
      </c>
      <c r="AE26" s="22">
        <f t="shared" si="129"/>
        <v>-5652.5050561393091</v>
      </c>
      <c r="AF26" s="22">
        <f t="shared" si="129"/>
        <v>0</v>
      </c>
      <c r="AG26" s="22">
        <f t="shared" si="129"/>
        <v>0</v>
      </c>
      <c r="AH26" s="22">
        <f t="shared" si="129"/>
        <v>0</v>
      </c>
      <c r="AI26" s="22">
        <f t="shared" si="129"/>
        <v>0</v>
      </c>
      <c r="AJ26" s="22">
        <f t="shared" ref="AJ26:BQ26" si="130">AJ17</f>
        <v>0</v>
      </c>
      <c r="AK26" s="22">
        <f t="shared" si="130"/>
        <v>0</v>
      </c>
      <c r="AL26" s="22">
        <f t="shared" si="130"/>
        <v>0</v>
      </c>
      <c r="AM26" s="22">
        <f t="shared" si="130"/>
        <v>0</v>
      </c>
      <c r="AN26" s="22">
        <f t="shared" si="130"/>
        <v>0</v>
      </c>
      <c r="AO26" s="22">
        <f t="shared" si="130"/>
        <v>0</v>
      </c>
      <c r="AP26" s="22">
        <f t="shared" si="130"/>
        <v>0</v>
      </c>
      <c r="AQ26" s="22">
        <f t="shared" si="130"/>
        <v>0</v>
      </c>
      <c r="AR26" s="22">
        <f t="shared" si="130"/>
        <v>0</v>
      </c>
      <c r="AS26" s="22">
        <f t="shared" si="130"/>
        <v>0</v>
      </c>
      <c r="AT26" s="22">
        <f t="shared" si="130"/>
        <v>0</v>
      </c>
      <c r="AU26" s="22">
        <f t="shared" si="130"/>
        <v>0</v>
      </c>
      <c r="AV26" s="22">
        <f t="shared" si="130"/>
        <v>0</v>
      </c>
      <c r="AW26" s="22">
        <f t="shared" si="130"/>
        <v>0</v>
      </c>
      <c r="AX26" s="22">
        <f t="shared" si="130"/>
        <v>0</v>
      </c>
      <c r="AY26" s="22">
        <f t="shared" si="130"/>
        <v>0</v>
      </c>
      <c r="AZ26" s="22">
        <f t="shared" si="130"/>
        <v>0</v>
      </c>
      <c r="BA26" s="22">
        <f t="shared" si="130"/>
        <v>0</v>
      </c>
      <c r="BB26" s="22">
        <f t="shared" si="130"/>
        <v>0</v>
      </c>
      <c r="BC26" s="22">
        <f t="shared" si="130"/>
        <v>0</v>
      </c>
      <c r="BD26" s="22">
        <f t="shared" si="130"/>
        <v>0</v>
      </c>
      <c r="BE26" s="22">
        <f t="shared" si="130"/>
        <v>0</v>
      </c>
      <c r="BF26" s="22">
        <f t="shared" si="130"/>
        <v>0</v>
      </c>
      <c r="BG26" s="22">
        <f t="shared" si="130"/>
        <v>0</v>
      </c>
      <c r="BH26" s="22">
        <f t="shared" si="130"/>
        <v>0</v>
      </c>
      <c r="BI26" s="22">
        <f t="shared" si="130"/>
        <v>0</v>
      </c>
      <c r="BJ26" s="22">
        <f t="shared" si="130"/>
        <v>0</v>
      </c>
      <c r="BK26" s="22">
        <f t="shared" si="130"/>
        <v>0</v>
      </c>
      <c r="BL26" s="22">
        <f t="shared" si="130"/>
        <v>0</v>
      </c>
      <c r="BM26" s="22">
        <f t="shared" si="130"/>
        <v>0</v>
      </c>
      <c r="BN26" s="22">
        <f t="shared" si="130"/>
        <v>0</v>
      </c>
      <c r="BO26" s="22">
        <f t="shared" si="130"/>
        <v>0</v>
      </c>
      <c r="BP26" s="22">
        <f t="shared" si="130"/>
        <v>0</v>
      </c>
      <c r="BQ26" s="22">
        <f t="shared" si="130"/>
        <v>0</v>
      </c>
      <c r="BR26" s="22">
        <f t="shared" ref="BR26:BX26" si="131">BR17</f>
        <v>0</v>
      </c>
      <c r="BS26" s="22">
        <f t="shared" si="131"/>
        <v>0</v>
      </c>
      <c r="BT26" s="22">
        <f t="shared" si="131"/>
        <v>0</v>
      </c>
      <c r="BU26" s="22">
        <f t="shared" si="131"/>
        <v>0</v>
      </c>
      <c r="BV26" s="22">
        <f t="shared" si="131"/>
        <v>0</v>
      </c>
      <c r="BW26" s="22">
        <f t="shared" si="131"/>
        <v>0</v>
      </c>
      <c r="BX26" s="22">
        <f t="shared" si="131"/>
        <v>0</v>
      </c>
      <c r="BY26" s="4"/>
    </row>
    <row r="27" spans="1:77" ht="9.75" customHeight="1" x14ac:dyDescent="0.15">
      <c r="A27" s="4"/>
      <c r="B27" s="4"/>
      <c r="C27" s="4"/>
      <c r="D27" s="80" t="str">
        <f>D160</f>
        <v>Rental income tax</v>
      </c>
      <c r="E27" s="80" t="str">
        <f t="shared" si="124"/>
        <v>EUR</v>
      </c>
      <c r="F27" s="80"/>
      <c r="G27" s="81">
        <f t="shared" si="125"/>
        <v>-29663.50918201204</v>
      </c>
      <c r="H27" s="82"/>
      <c r="I27" s="22">
        <f t="shared" ref="I27:AI27" si="132">I160</f>
        <v>0</v>
      </c>
      <c r="J27" s="22">
        <f t="shared" si="132"/>
        <v>0</v>
      </c>
      <c r="K27" s="22">
        <f t="shared" si="132"/>
        <v>0</v>
      </c>
      <c r="L27" s="22">
        <f t="shared" si="132"/>
        <v>0</v>
      </c>
      <c r="M27" s="22">
        <f t="shared" si="132"/>
        <v>-22.736043911301024</v>
      </c>
      <c r="N27" s="22">
        <f t="shared" si="132"/>
        <v>-154.01220682179502</v>
      </c>
      <c r="O27" s="22">
        <f t="shared" si="132"/>
        <v>-291.19838620948195</v>
      </c>
      <c r="P27" s="22">
        <f t="shared" si="132"/>
        <v>-434.56373509398821</v>
      </c>
      <c r="Q27" s="22">
        <f t="shared" si="132"/>
        <v>-584.38980232940924</v>
      </c>
      <c r="R27" s="22">
        <f t="shared" si="132"/>
        <v>-740.97110960483099</v>
      </c>
      <c r="S27" s="22">
        <f t="shared" si="132"/>
        <v>-904.61575557038566</v>
      </c>
      <c r="T27" s="22">
        <f t="shared" si="132"/>
        <v>-1075.6460483756325</v>
      </c>
      <c r="U27" s="22">
        <f t="shared" si="132"/>
        <v>-1254.399167968576</v>
      </c>
      <c r="V27" s="22">
        <f t="shared" si="132"/>
        <v>-1441.227859568141</v>
      </c>
      <c r="W27" s="22">
        <f t="shared" si="132"/>
        <v>-1636.5011597905468</v>
      </c>
      <c r="X27" s="22">
        <f t="shared" si="132"/>
        <v>-1840.6051569808624</v>
      </c>
      <c r="Y27" s="22">
        <f t="shared" si="132"/>
        <v>-2053.9437873753413</v>
      </c>
      <c r="Z27" s="22">
        <f t="shared" si="132"/>
        <v>-2276.9396687979824</v>
      </c>
      <c r="AA27" s="22">
        <f t="shared" si="132"/>
        <v>-2510.0349736763837</v>
      </c>
      <c r="AB27" s="22">
        <f t="shared" si="132"/>
        <v>-2753.6923432475314</v>
      </c>
      <c r="AC27" s="22">
        <f t="shared" si="132"/>
        <v>-3008.3958449138536</v>
      </c>
      <c r="AD27" s="22">
        <f t="shared" si="132"/>
        <v>-3273.8499886173595</v>
      </c>
      <c r="AE27" s="22">
        <f t="shared" si="132"/>
        <v>-3405.7861431586398</v>
      </c>
      <c r="AF27" s="22">
        <f t="shared" si="132"/>
        <v>0</v>
      </c>
      <c r="AG27" s="22">
        <f t="shared" si="132"/>
        <v>0</v>
      </c>
      <c r="AH27" s="22">
        <f t="shared" si="132"/>
        <v>0</v>
      </c>
      <c r="AI27" s="22">
        <f t="shared" si="132"/>
        <v>0</v>
      </c>
      <c r="AJ27" s="22">
        <f t="shared" ref="AJ27:BQ27" si="133">AJ160</f>
        <v>0</v>
      </c>
      <c r="AK27" s="22">
        <f t="shared" si="133"/>
        <v>0</v>
      </c>
      <c r="AL27" s="22">
        <f t="shared" si="133"/>
        <v>0</v>
      </c>
      <c r="AM27" s="22">
        <f t="shared" si="133"/>
        <v>0</v>
      </c>
      <c r="AN27" s="22">
        <f t="shared" si="133"/>
        <v>0</v>
      </c>
      <c r="AO27" s="22">
        <f t="shared" si="133"/>
        <v>0</v>
      </c>
      <c r="AP27" s="22">
        <f t="shared" si="133"/>
        <v>0</v>
      </c>
      <c r="AQ27" s="22">
        <f t="shared" si="133"/>
        <v>0</v>
      </c>
      <c r="AR27" s="22">
        <f t="shared" si="133"/>
        <v>0</v>
      </c>
      <c r="AS27" s="22">
        <f t="shared" si="133"/>
        <v>0</v>
      </c>
      <c r="AT27" s="22">
        <f t="shared" si="133"/>
        <v>0</v>
      </c>
      <c r="AU27" s="22">
        <f t="shared" si="133"/>
        <v>0</v>
      </c>
      <c r="AV27" s="22">
        <f t="shared" si="133"/>
        <v>0</v>
      </c>
      <c r="AW27" s="22">
        <f t="shared" si="133"/>
        <v>0</v>
      </c>
      <c r="AX27" s="22">
        <f t="shared" si="133"/>
        <v>0</v>
      </c>
      <c r="AY27" s="22">
        <f t="shared" si="133"/>
        <v>0</v>
      </c>
      <c r="AZ27" s="22">
        <f t="shared" si="133"/>
        <v>0</v>
      </c>
      <c r="BA27" s="22">
        <f t="shared" si="133"/>
        <v>0</v>
      </c>
      <c r="BB27" s="22">
        <f t="shared" si="133"/>
        <v>0</v>
      </c>
      <c r="BC27" s="22">
        <f t="shared" si="133"/>
        <v>0</v>
      </c>
      <c r="BD27" s="22">
        <f t="shared" si="133"/>
        <v>0</v>
      </c>
      <c r="BE27" s="22">
        <f t="shared" si="133"/>
        <v>0</v>
      </c>
      <c r="BF27" s="22">
        <f t="shared" si="133"/>
        <v>0</v>
      </c>
      <c r="BG27" s="22">
        <f t="shared" si="133"/>
        <v>0</v>
      </c>
      <c r="BH27" s="22">
        <f t="shared" si="133"/>
        <v>0</v>
      </c>
      <c r="BI27" s="22">
        <f t="shared" si="133"/>
        <v>0</v>
      </c>
      <c r="BJ27" s="22">
        <f t="shared" si="133"/>
        <v>0</v>
      </c>
      <c r="BK27" s="22">
        <f t="shared" si="133"/>
        <v>0</v>
      </c>
      <c r="BL27" s="22">
        <f t="shared" si="133"/>
        <v>0</v>
      </c>
      <c r="BM27" s="22">
        <f t="shared" si="133"/>
        <v>0</v>
      </c>
      <c r="BN27" s="22">
        <f t="shared" si="133"/>
        <v>0</v>
      </c>
      <c r="BO27" s="22">
        <f t="shared" si="133"/>
        <v>0</v>
      </c>
      <c r="BP27" s="22">
        <f t="shared" si="133"/>
        <v>0</v>
      </c>
      <c r="BQ27" s="22">
        <f t="shared" si="133"/>
        <v>0</v>
      </c>
      <c r="BR27" s="22">
        <f t="shared" ref="BR27:BX27" si="134">BR160</f>
        <v>0</v>
      </c>
      <c r="BS27" s="22">
        <f t="shared" si="134"/>
        <v>0</v>
      </c>
      <c r="BT27" s="22">
        <f t="shared" si="134"/>
        <v>0</v>
      </c>
      <c r="BU27" s="22">
        <f t="shared" si="134"/>
        <v>0</v>
      </c>
      <c r="BV27" s="22">
        <f t="shared" si="134"/>
        <v>0</v>
      </c>
      <c r="BW27" s="22">
        <f t="shared" si="134"/>
        <v>0</v>
      </c>
      <c r="BX27" s="22">
        <f t="shared" si="134"/>
        <v>0</v>
      </c>
      <c r="BY27" s="4"/>
    </row>
    <row r="28" spans="1:77" ht="9.75" customHeight="1" x14ac:dyDescent="0.15">
      <c r="A28" s="4"/>
      <c r="B28" s="4"/>
      <c r="C28" s="4"/>
      <c r="D28" s="83" t="s">
        <v>15</v>
      </c>
      <c r="E28" s="83" t="str">
        <f t="shared" si="124"/>
        <v>EUR</v>
      </c>
      <c r="F28" s="83"/>
      <c r="G28" s="84">
        <f t="shared" si="125"/>
        <v>170218.79511409739</v>
      </c>
      <c r="H28" s="85"/>
      <c r="I28" s="26">
        <f>SUBTOTAL(9,I25:I27)</f>
        <v>-258.63013698630135</v>
      </c>
      <c r="J28" s="26">
        <f t="shared" ref="J28:AI28" si="135">SUBTOTAL(9,J25:J27)</f>
        <v>2494.6076557377064</v>
      </c>
      <c r="K28" s="26">
        <f t="shared" si="135"/>
        <v>5976.5950026</v>
      </c>
      <c r="L28" s="26">
        <f t="shared" si="135"/>
        <v>6235.4817767047789</v>
      </c>
      <c r="M28" s="26">
        <f t="shared" si="135"/>
        <v>6482.6065437596835</v>
      </c>
      <c r="N28" s="26">
        <f t="shared" si="135"/>
        <v>6632.6237093582777</v>
      </c>
      <c r="O28" s="26">
        <f t="shared" si="135"/>
        <v>6788.6408202853763</v>
      </c>
      <c r="P28" s="26">
        <f t="shared" si="135"/>
        <v>6950.8859102021243</v>
      </c>
      <c r="Q28" s="26">
        <f t="shared" si="135"/>
        <v>7119.5951700150326</v>
      </c>
      <c r="R28" s="26">
        <f t="shared" si="135"/>
        <v>7295.0132146582764</v>
      </c>
      <c r="S28" s="26">
        <f t="shared" si="135"/>
        <v>7477.3933572197029</v>
      </c>
      <c r="T28" s="26">
        <f t="shared" si="135"/>
        <v>7666.997890526849</v>
      </c>
      <c r="U28" s="26">
        <f t="shared" si="135"/>
        <v>7864.0983763046397</v>
      </c>
      <c r="V28" s="26">
        <f t="shared" si="135"/>
        <v>8068.9759420112359</v>
      </c>
      <c r="W28" s="26">
        <f t="shared" si="135"/>
        <v>8281.9215854525901</v>
      </c>
      <c r="X28" s="26">
        <f t="shared" si="135"/>
        <v>8503.2364872694852</v>
      </c>
      <c r="Y28" s="26">
        <f t="shared" si="135"/>
        <v>8733.232331383424</v>
      </c>
      <c r="Z28" s="26">
        <f t="shared" si="135"/>
        <v>8972.2316334792467</v>
      </c>
      <c r="AA28" s="26">
        <f t="shared" si="135"/>
        <v>9220.5680775930796</v>
      </c>
      <c r="AB28" s="26">
        <f t="shared" si="135"/>
        <v>9478.5868608638593</v>
      </c>
      <c r="AC28" s="26">
        <f t="shared" si="135"/>
        <v>9746.6450464952741</v>
      </c>
      <c r="AD28" s="26">
        <f t="shared" si="135"/>
        <v>10025.913911148766</v>
      </c>
      <c r="AE28" s="26">
        <f t="shared" si="135"/>
        <v>10461.573948014266</v>
      </c>
      <c r="AF28" s="26">
        <f t="shared" si="135"/>
        <v>0</v>
      </c>
      <c r="AG28" s="26">
        <f t="shared" si="135"/>
        <v>0</v>
      </c>
      <c r="AH28" s="26">
        <f t="shared" si="135"/>
        <v>0</v>
      </c>
      <c r="AI28" s="26">
        <f t="shared" si="135"/>
        <v>0</v>
      </c>
      <c r="AJ28" s="26">
        <f t="shared" ref="AJ28:BQ28" si="136">SUBTOTAL(9,AJ25:AJ27)</f>
        <v>0</v>
      </c>
      <c r="AK28" s="26">
        <f t="shared" si="136"/>
        <v>0</v>
      </c>
      <c r="AL28" s="26">
        <f t="shared" si="136"/>
        <v>0</v>
      </c>
      <c r="AM28" s="26">
        <f t="shared" si="136"/>
        <v>0</v>
      </c>
      <c r="AN28" s="26">
        <f t="shared" si="136"/>
        <v>0</v>
      </c>
      <c r="AO28" s="26">
        <f t="shared" si="136"/>
        <v>0</v>
      </c>
      <c r="AP28" s="26">
        <f t="shared" si="136"/>
        <v>0</v>
      </c>
      <c r="AQ28" s="26">
        <f t="shared" si="136"/>
        <v>0</v>
      </c>
      <c r="AR28" s="26">
        <f t="shared" si="136"/>
        <v>0</v>
      </c>
      <c r="AS28" s="26">
        <f t="shared" si="136"/>
        <v>0</v>
      </c>
      <c r="AT28" s="26">
        <f t="shared" si="136"/>
        <v>0</v>
      </c>
      <c r="AU28" s="26">
        <f t="shared" si="136"/>
        <v>0</v>
      </c>
      <c r="AV28" s="26">
        <f t="shared" si="136"/>
        <v>0</v>
      </c>
      <c r="AW28" s="26">
        <f t="shared" si="136"/>
        <v>0</v>
      </c>
      <c r="AX28" s="26">
        <f t="shared" si="136"/>
        <v>0</v>
      </c>
      <c r="AY28" s="26">
        <f t="shared" si="136"/>
        <v>0</v>
      </c>
      <c r="AZ28" s="26">
        <f t="shared" si="136"/>
        <v>0</v>
      </c>
      <c r="BA28" s="26">
        <f t="shared" si="136"/>
        <v>0</v>
      </c>
      <c r="BB28" s="26">
        <f t="shared" si="136"/>
        <v>0</v>
      </c>
      <c r="BC28" s="26">
        <f t="shared" si="136"/>
        <v>0</v>
      </c>
      <c r="BD28" s="26">
        <f t="shared" si="136"/>
        <v>0</v>
      </c>
      <c r="BE28" s="26">
        <f t="shared" si="136"/>
        <v>0</v>
      </c>
      <c r="BF28" s="26">
        <f t="shared" si="136"/>
        <v>0</v>
      </c>
      <c r="BG28" s="26">
        <f t="shared" si="136"/>
        <v>0</v>
      </c>
      <c r="BH28" s="26">
        <f t="shared" si="136"/>
        <v>0</v>
      </c>
      <c r="BI28" s="26">
        <f t="shared" si="136"/>
        <v>0</v>
      </c>
      <c r="BJ28" s="26">
        <f t="shared" si="136"/>
        <v>0</v>
      </c>
      <c r="BK28" s="26">
        <f t="shared" si="136"/>
        <v>0</v>
      </c>
      <c r="BL28" s="26">
        <f t="shared" si="136"/>
        <v>0</v>
      </c>
      <c r="BM28" s="26">
        <f t="shared" si="136"/>
        <v>0</v>
      </c>
      <c r="BN28" s="26">
        <f t="shared" si="136"/>
        <v>0</v>
      </c>
      <c r="BO28" s="26">
        <f t="shared" si="136"/>
        <v>0</v>
      </c>
      <c r="BP28" s="26">
        <f t="shared" si="136"/>
        <v>0</v>
      </c>
      <c r="BQ28" s="26">
        <f t="shared" si="136"/>
        <v>0</v>
      </c>
      <c r="BR28" s="26">
        <f t="shared" ref="BR28:BX28" si="137">SUBTOTAL(9,BR25:BR27)</f>
        <v>0</v>
      </c>
      <c r="BS28" s="26">
        <f t="shared" si="137"/>
        <v>0</v>
      </c>
      <c r="BT28" s="26">
        <f t="shared" si="137"/>
        <v>0</v>
      </c>
      <c r="BU28" s="26">
        <f t="shared" si="137"/>
        <v>0</v>
      </c>
      <c r="BV28" s="26">
        <f t="shared" si="137"/>
        <v>0</v>
      </c>
      <c r="BW28" s="26">
        <f t="shared" si="137"/>
        <v>0</v>
      </c>
      <c r="BX28" s="26">
        <f t="shared" si="137"/>
        <v>0</v>
      </c>
      <c r="BY28" s="4"/>
    </row>
    <row r="29" spans="1:77" ht="9.75" customHeight="1" x14ac:dyDescent="0.15">
      <c r="A29" s="4"/>
      <c r="B29" s="4"/>
      <c r="C29" s="4"/>
      <c r="D29" s="80" t="str">
        <f>D48</f>
        <v>Total acquisition price</v>
      </c>
      <c r="E29" s="80" t="str">
        <f t="shared" si="124"/>
        <v>EUR</v>
      </c>
      <c r="F29" s="80"/>
      <c r="G29" s="81">
        <f t="shared" si="125"/>
        <v>-222400</v>
      </c>
      <c r="H29" s="82"/>
      <c r="I29" s="22">
        <f>-I48</f>
        <v>-222400</v>
      </c>
      <c r="J29" s="22">
        <f>-J48</f>
        <v>0</v>
      </c>
      <c r="K29" s="22">
        <f>-K48</f>
        <v>0</v>
      </c>
      <c r="L29" s="22">
        <f>-L48</f>
        <v>0</v>
      </c>
      <c r="M29" s="22">
        <f>-M48</f>
        <v>0</v>
      </c>
      <c r="N29" s="22">
        <f>-N48</f>
        <v>0</v>
      </c>
      <c r="O29" s="22">
        <f>-O48</f>
        <v>0</v>
      </c>
      <c r="P29" s="22">
        <f>-P48</f>
        <v>0</v>
      </c>
      <c r="Q29" s="22">
        <f>-Q48</f>
        <v>0</v>
      </c>
      <c r="R29" s="22">
        <f>-R48</f>
        <v>0</v>
      </c>
      <c r="S29" s="22">
        <f>-S48</f>
        <v>0</v>
      </c>
      <c r="T29" s="22">
        <f>-T48</f>
        <v>0</v>
      </c>
      <c r="U29" s="22">
        <f>-U48</f>
        <v>0</v>
      </c>
      <c r="V29" s="22">
        <f>-V48</f>
        <v>0</v>
      </c>
      <c r="W29" s="22">
        <f>-W48</f>
        <v>0</v>
      </c>
      <c r="X29" s="22">
        <f>-X48</f>
        <v>0</v>
      </c>
      <c r="Y29" s="22">
        <f>-Y48</f>
        <v>0</v>
      </c>
      <c r="Z29" s="22">
        <f>-Z48</f>
        <v>0</v>
      </c>
      <c r="AA29" s="22">
        <f>-AA48</f>
        <v>0</v>
      </c>
      <c r="AB29" s="22">
        <f>-AB48</f>
        <v>0</v>
      </c>
      <c r="AC29" s="22">
        <f>-AC48</f>
        <v>0</v>
      </c>
      <c r="AD29" s="22">
        <f>-AD48</f>
        <v>0</v>
      </c>
      <c r="AE29" s="22">
        <f>-AE48</f>
        <v>0</v>
      </c>
      <c r="AF29" s="22">
        <f>-AF48</f>
        <v>0</v>
      </c>
      <c r="AG29" s="22">
        <f>-AG48</f>
        <v>0</v>
      </c>
      <c r="AH29" s="22">
        <f>-AH48</f>
        <v>0</v>
      </c>
      <c r="AI29" s="22">
        <f>-AI48</f>
        <v>0</v>
      </c>
      <c r="AJ29" s="22">
        <f>-AJ48</f>
        <v>0</v>
      </c>
      <c r="AK29" s="22">
        <f>-AK48</f>
        <v>0</v>
      </c>
      <c r="AL29" s="22">
        <f>-AL48</f>
        <v>0</v>
      </c>
      <c r="AM29" s="22">
        <f>-AM48</f>
        <v>0</v>
      </c>
      <c r="AN29" s="22">
        <f>-AN48</f>
        <v>0</v>
      </c>
      <c r="AO29" s="22">
        <f>-AO48</f>
        <v>0</v>
      </c>
      <c r="AP29" s="22">
        <f>-AP48</f>
        <v>0</v>
      </c>
      <c r="AQ29" s="22">
        <f>-AQ48</f>
        <v>0</v>
      </c>
      <c r="AR29" s="22">
        <f>-AR48</f>
        <v>0</v>
      </c>
      <c r="AS29" s="22">
        <f>-AS48</f>
        <v>0</v>
      </c>
      <c r="AT29" s="22">
        <f>-AT48</f>
        <v>0</v>
      </c>
      <c r="AU29" s="22">
        <f>-AU48</f>
        <v>0</v>
      </c>
      <c r="AV29" s="22">
        <f>-AV48</f>
        <v>0</v>
      </c>
      <c r="AW29" s="22">
        <f>-AW48</f>
        <v>0</v>
      </c>
      <c r="AX29" s="22">
        <f>-AX48</f>
        <v>0</v>
      </c>
      <c r="AY29" s="22">
        <f>-AY48</f>
        <v>0</v>
      </c>
      <c r="AZ29" s="22">
        <f>-AZ48</f>
        <v>0</v>
      </c>
      <c r="BA29" s="22">
        <f>-BA48</f>
        <v>0</v>
      </c>
      <c r="BB29" s="22">
        <f>-BB48</f>
        <v>0</v>
      </c>
      <c r="BC29" s="22">
        <f>-BC48</f>
        <v>0</v>
      </c>
      <c r="BD29" s="22">
        <f>-BD48</f>
        <v>0</v>
      </c>
      <c r="BE29" s="22">
        <f>-BE48</f>
        <v>0</v>
      </c>
      <c r="BF29" s="22">
        <f>-BF48</f>
        <v>0</v>
      </c>
      <c r="BG29" s="22">
        <f>-BG48</f>
        <v>0</v>
      </c>
      <c r="BH29" s="22">
        <f>-BH48</f>
        <v>0</v>
      </c>
      <c r="BI29" s="22">
        <f>-BI48</f>
        <v>0</v>
      </c>
      <c r="BJ29" s="22">
        <f>-BJ48</f>
        <v>0</v>
      </c>
      <c r="BK29" s="22">
        <f>-BK48</f>
        <v>0</v>
      </c>
      <c r="BL29" s="22">
        <f>-BL48</f>
        <v>0</v>
      </c>
      <c r="BM29" s="22">
        <f>-BM48</f>
        <v>0</v>
      </c>
      <c r="BN29" s="22">
        <f>-BN48</f>
        <v>0</v>
      </c>
      <c r="BO29" s="22">
        <f>-BO48</f>
        <v>0</v>
      </c>
      <c r="BP29" s="22">
        <f>-BP48</f>
        <v>0</v>
      </c>
      <c r="BQ29" s="22">
        <f>-BQ48</f>
        <v>0</v>
      </c>
      <c r="BR29" s="22">
        <f>-BR48</f>
        <v>0</v>
      </c>
      <c r="BS29" s="22">
        <f>-BS48</f>
        <v>0</v>
      </c>
      <c r="BT29" s="22">
        <f>-BT48</f>
        <v>0</v>
      </c>
      <c r="BU29" s="22">
        <f>-BU48</f>
        <v>0</v>
      </c>
      <c r="BV29" s="22">
        <f>-BV48</f>
        <v>0</v>
      </c>
      <c r="BW29" s="22">
        <f>-BW48</f>
        <v>0</v>
      </c>
      <c r="BX29" s="22">
        <f>-BX48</f>
        <v>0</v>
      </c>
      <c r="BY29" s="4"/>
    </row>
    <row r="30" spans="1:77" ht="9.75" customHeight="1" x14ac:dyDescent="0.15">
      <c r="A30" s="4"/>
      <c r="B30" s="4"/>
      <c r="C30" s="4"/>
      <c r="D30" s="80" t="str">
        <f>D41</f>
        <v>Down payment</v>
      </c>
      <c r="E30" s="80" t="str">
        <f t="shared" si="124"/>
        <v>EUR</v>
      </c>
      <c r="F30" s="80"/>
      <c r="G30" s="81">
        <f t="shared" si="125"/>
        <v>40000</v>
      </c>
      <c r="H30" s="82"/>
      <c r="I30" s="22">
        <f t="shared" ref="I30:AI30" si="138">I41</f>
        <v>40000</v>
      </c>
      <c r="J30" s="22">
        <f t="shared" si="138"/>
        <v>0</v>
      </c>
      <c r="K30" s="22">
        <f t="shared" si="138"/>
        <v>0</v>
      </c>
      <c r="L30" s="22">
        <f t="shared" si="138"/>
        <v>0</v>
      </c>
      <c r="M30" s="22">
        <f t="shared" si="138"/>
        <v>0</v>
      </c>
      <c r="N30" s="22">
        <f t="shared" si="138"/>
        <v>0</v>
      </c>
      <c r="O30" s="22">
        <f t="shared" si="138"/>
        <v>0</v>
      </c>
      <c r="P30" s="22">
        <f t="shared" si="138"/>
        <v>0</v>
      </c>
      <c r="Q30" s="22">
        <f t="shared" si="138"/>
        <v>0</v>
      </c>
      <c r="R30" s="22">
        <f t="shared" si="138"/>
        <v>0</v>
      </c>
      <c r="S30" s="22">
        <f t="shared" si="138"/>
        <v>0</v>
      </c>
      <c r="T30" s="22">
        <f t="shared" si="138"/>
        <v>0</v>
      </c>
      <c r="U30" s="22">
        <f t="shared" si="138"/>
        <v>0</v>
      </c>
      <c r="V30" s="22">
        <f t="shared" si="138"/>
        <v>0</v>
      </c>
      <c r="W30" s="22">
        <f t="shared" si="138"/>
        <v>0</v>
      </c>
      <c r="X30" s="22">
        <f t="shared" si="138"/>
        <v>0</v>
      </c>
      <c r="Y30" s="22">
        <f t="shared" si="138"/>
        <v>0</v>
      </c>
      <c r="Z30" s="22">
        <f t="shared" si="138"/>
        <v>0</v>
      </c>
      <c r="AA30" s="22">
        <f t="shared" si="138"/>
        <v>0</v>
      </c>
      <c r="AB30" s="22">
        <f t="shared" si="138"/>
        <v>0</v>
      </c>
      <c r="AC30" s="22">
        <f t="shared" si="138"/>
        <v>0</v>
      </c>
      <c r="AD30" s="22">
        <f t="shared" si="138"/>
        <v>0</v>
      </c>
      <c r="AE30" s="22">
        <f t="shared" si="138"/>
        <v>0</v>
      </c>
      <c r="AF30" s="22">
        <f t="shared" si="138"/>
        <v>0</v>
      </c>
      <c r="AG30" s="22">
        <f t="shared" si="138"/>
        <v>0</v>
      </c>
      <c r="AH30" s="22">
        <f t="shared" si="138"/>
        <v>0</v>
      </c>
      <c r="AI30" s="22">
        <f t="shared" si="138"/>
        <v>0</v>
      </c>
      <c r="AJ30" s="22">
        <f t="shared" ref="AJ30:BQ30" si="139">AJ41</f>
        <v>0</v>
      </c>
      <c r="AK30" s="22">
        <f t="shared" si="139"/>
        <v>0</v>
      </c>
      <c r="AL30" s="22">
        <f t="shared" si="139"/>
        <v>0</v>
      </c>
      <c r="AM30" s="22">
        <f t="shared" si="139"/>
        <v>0</v>
      </c>
      <c r="AN30" s="22">
        <f t="shared" si="139"/>
        <v>0</v>
      </c>
      <c r="AO30" s="22">
        <f t="shared" si="139"/>
        <v>0</v>
      </c>
      <c r="AP30" s="22">
        <f t="shared" si="139"/>
        <v>0</v>
      </c>
      <c r="AQ30" s="22">
        <f t="shared" si="139"/>
        <v>0</v>
      </c>
      <c r="AR30" s="22">
        <f t="shared" si="139"/>
        <v>0</v>
      </c>
      <c r="AS30" s="22">
        <f t="shared" si="139"/>
        <v>0</v>
      </c>
      <c r="AT30" s="22">
        <f t="shared" si="139"/>
        <v>0</v>
      </c>
      <c r="AU30" s="22">
        <f t="shared" si="139"/>
        <v>0</v>
      </c>
      <c r="AV30" s="22">
        <f t="shared" si="139"/>
        <v>0</v>
      </c>
      <c r="AW30" s="22">
        <f t="shared" si="139"/>
        <v>0</v>
      </c>
      <c r="AX30" s="22">
        <f t="shared" si="139"/>
        <v>0</v>
      </c>
      <c r="AY30" s="22">
        <f t="shared" si="139"/>
        <v>0</v>
      </c>
      <c r="AZ30" s="22">
        <f t="shared" si="139"/>
        <v>0</v>
      </c>
      <c r="BA30" s="22">
        <f t="shared" si="139"/>
        <v>0</v>
      </c>
      <c r="BB30" s="22">
        <f t="shared" si="139"/>
        <v>0</v>
      </c>
      <c r="BC30" s="22">
        <f t="shared" si="139"/>
        <v>0</v>
      </c>
      <c r="BD30" s="22">
        <f t="shared" si="139"/>
        <v>0</v>
      </c>
      <c r="BE30" s="22">
        <f t="shared" si="139"/>
        <v>0</v>
      </c>
      <c r="BF30" s="22">
        <f t="shared" si="139"/>
        <v>0</v>
      </c>
      <c r="BG30" s="22">
        <f t="shared" si="139"/>
        <v>0</v>
      </c>
      <c r="BH30" s="22">
        <f t="shared" si="139"/>
        <v>0</v>
      </c>
      <c r="BI30" s="22">
        <f t="shared" si="139"/>
        <v>0</v>
      </c>
      <c r="BJ30" s="22">
        <f t="shared" si="139"/>
        <v>0</v>
      </c>
      <c r="BK30" s="22">
        <f t="shared" si="139"/>
        <v>0</v>
      </c>
      <c r="BL30" s="22">
        <f t="shared" si="139"/>
        <v>0</v>
      </c>
      <c r="BM30" s="22">
        <f t="shared" si="139"/>
        <v>0</v>
      </c>
      <c r="BN30" s="22">
        <f t="shared" si="139"/>
        <v>0</v>
      </c>
      <c r="BO30" s="22">
        <f t="shared" si="139"/>
        <v>0</v>
      </c>
      <c r="BP30" s="22">
        <f t="shared" si="139"/>
        <v>0</v>
      </c>
      <c r="BQ30" s="22">
        <f t="shared" si="139"/>
        <v>0</v>
      </c>
      <c r="BR30" s="22">
        <f t="shared" ref="BR30:BX30" si="140">BR41</f>
        <v>0</v>
      </c>
      <c r="BS30" s="22">
        <f t="shared" si="140"/>
        <v>0</v>
      </c>
      <c r="BT30" s="22">
        <f t="shared" si="140"/>
        <v>0</v>
      </c>
      <c r="BU30" s="22">
        <f t="shared" si="140"/>
        <v>0</v>
      </c>
      <c r="BV30" s="22">
        <f t="shared" si="140"/>
        <v>0</v>
      </c>
      <c r="BW30" s="22">
        <f t="shared" si="140"/>
        <v>0</v>
      </c>
      <c r="BX30" s="22">
        <f t="shared" si="140"/>
        <v>0</v>
      </c>
      <c r="BY30" s="4"/>
    </row>
    <row r="31" spans="1:77" ht="9.75" customHeight="1" x14ac:dyDescent="0.15">
      <c r="A31" s="4"/>
      <c r="B31" s="4"/>
      <c r="C31" s="4"/>
      <c r="D31" s="80" t="str">
        <f>D137</f>
        <v>Mortgage drawdown</v>
      </c>
      <c r="E31" s="80" t="str">
        <f t="shared" si="124"/>
        <v>EUR</v>
      </c>
      <c r="F31" s="80"/>
      <c r="G31" s="81">
        <f>SUM(I31:BX31)</f>
        <v>182400</v>
      </c>
      <c r="H31" s="82"/>
      <c r="I31" s="22">
        <f>I137</f>
        <v>182400</v>
      </c>
      <c r="J31" s="22">
        <f t="shared" ref="J31:AI31" si="141">J137</f>
        <v>0</v>
      </c>
      <c r="K31" s="22">
        <f t="shared" si="141"/>
        <v>0</v>
      </c>
      <c r="L31" s="22">
        <f t="shared" si="141"/>
        <v>0</v>
      </c>
      <c r="M31" s="22">
        <f t="shared" si="141"/>
        <v>0</v>
      </c>
      <c r="N31" s="22">
        <f t="shared" si="141"/>
        <v>0</v>
      </c>
      <c r="O31" s="22">
        <f t="shared" si="141"/>
        <v>0</v>
      </c>
      <c r="P31" s="22">
        <f t="shared" si="141"/>
        <v>0</v>
      </c>
      <c r="Q31" s="22">
        <f t="shared" si="141"/>
        <v>0</v>
      </c>
      <c r="R31" s="22">
        <f t="shared" si="141"/>
        <v>0</v>
      </c>
      <c r="S31" s="22">
        <f t="shared" si="141"/>
        <v>0</v>
      </c>
      <c r="T31" s="22">
        <f t="shared" si="141"/>
        <v>0</v>
      </c>
      <c r="U31" s="22">
        <f t="shared" si="141"/>
        <v>0</v>
      </c>
      <c r="V31" s="22">
        <f t="shared" si="141"/>
        <v>0</v>
      </c>
      <c r="W31" s="22">
        <f t="shared" si="141"/>
        <v>0</v>
      </c>
      <c r="X31" s="22">
        <f t="shared" si="141"/>
        <v>0</v>
      </c>
      <c r="Y31" s="22">
        <f t="shared" si="141"/>
        <v>0</v>
      </c>
      <c r="Z31" s="22">
        <f t="shared" si="141"/>
        <v>0</v>
      </c>
      <c r="AA31" s="22">
        <f t="shared" si="141"/>
        <v>0</v>
      </c>
      <c r="AB31" s="22">
        <f t="shared" si="141"/>
        <v>0</v>
      </c>
      <c r="AC31" s="22">
        <f t="shared" si="141"/>
        <v>0</v>
      </c>
      <c r="AD31" s="22">
        <f t="shared" si="141"/>
        <v>0</v>
      </c>
      <c r="AE31" s="22">
        <f t="shared" si="141"/>
        <v>0</v>
      </c>
      <c r="AF31" s="22">
        <f t="shared" si="141"/>
        <v>0</v>
      </c>
      <c r="AG31" s="22">
        <f t="shared" si="141"/>
        <v>0</v>
      </c>
      <c r="AH31" s="22">
        <f t="shared" si="141"/>
        <v>0</v>
      </c>
      <c r="AI31" s="22">
        <f t="shared" si="141"/>
        <v>0</v>
      </c>
      <c r="AJ31" s="22">
        <f t="shared" ref="AJ31:BQ31" si="142">AJ137</f>
        <v>0</v>
      </c>
      <c r="AK31" s="22">
        <f t="shared" si="142"/>
        <v>0</v>
      </c>
      <c r="AL31" s="22">
        <f t="shared" si="142"/>
        <v>0</v>
      </c>
      <c r="AM31" s="22">
        <f t="shared" si="142"/>
        <v>0</v>
      </c>
      <c r="AN31" s="22">
        <f t="shared" si="142"/>
        <v>0</v>
      </c>
      <c r="AO31" s="22">
        <f t="shared" si="142"/>
        <v>0</v>
      </c>
      <c r="AP31" s="22">
        <f t="shared" si="142"/>
        <v>0</v>
      </c>
      <c r="AQ31" s="22">
        <f t="shared" si="142"/>
        <v>0</v>
      </c>
      <c r="AR31" s="22">
        <f t="shared" si="142"/>
        <v>0</v>
      </c>
      <c r="AS31" s="22">
        <f t="shared" si="142"/>
        <v>0</v>
      </c>
      <c r="AT31" s="22">
        <f t="shared" si="142"/>
        <v>0</v>
      </c>
      <c r="AU31" s="22">
        <f t="shared" si="142"/>
        <v>0</v>
      </c>
      <c r="AV31" s="22">
        <f t="shared" si="142"/>
        <v>0</v>
      </c>
      <c r="AW31" s="22">
        <f t="shared" si="142"/>
        <v>0</v>
      </c>
      <c r="AX31" s="22">
        <f t="shared" si="142"/>
        <v>0</v>
      </c>
      <c r="AY31" s="22">
        <f t="shared" si="142"/>
        <v>0</v>
      </c>
      <c r="AZ31" s="22">
        <f t="shared" si="142"/>
        <v>0</v>
      </c>
      <c r="BA31" s="22">
        <f t="shared" si="142"/>
        <v>0</v>
      </c>
      <c r="BB31" s="22">
        <f t="shared" si="142"/>
        <v>0</v>
      </c>
      <c r="BC31" s="22">
        <f t="shared" si="142"/>
        <v>0</v>
      </c>
      <c r="BD31" s="22">
        <f t="shared" si="142"/>
        <v>0</v>
      </c>
      <c r="BE31" s="22">
        <f t="shared" si="142"/>
        <v>0</v>
      </c>
      <c r="BF31" s="22">
        <f t="shared" si="142"/>
        <v>0</v>
      </c>
      <c r="BG31" s="22">
        <f t="shared" si="142"/>
        <v>0</v>
      </c>
      <c r="BH31" s="22">
        <f t="shared" si="142"/>
        <v>0</v>
      </c>
      <c r="BI31" s="22">
        <f t="shared" si="142"/>
        <v>0</v>
      </c>
      <c r="BJ31" s="22">
        <f t="shared" si="142"/>
        <v>0</v>
      </c>
      <c r="BK31" s="22">
        <f t="shared" si="142"/>
        <v>0</v>
      </c>
      <c r="BL31" s="22">
        <f t="shared" si="142"/>
        <v>0</v>
      </c>
      <c r="BM31" s="22">
        <f t="shared" si="142"/>
        <v>0</v>
      </c>
      <c r="BN31" s="22">
        <f t="shared" si="142"/>
        <v>0</v>
      </c>
      <c r="BO31" s="22">
        <f t="shared" si="142"/>
        <v>0</v>
      </c>
      <c r="BP31" s="22">
        <f t="shared" si="142"/>
        <v>0</v>
      </c>
      <c r="BQ31" s="22">
        <f t="shared" si="142"/>
        <v>0</v>
      </c>
      <c r="BR31" s="22">
        <f t="shared" ref="BR31:BX31" si="143">BR137</f>
        <v>0</v>
      </c>
      <c r="BS31" s="22">
        <f t="shared" si="143"/>
        <v>0</v>
      </c>
      <c r="BT31" s="22">
        <f t="shared" si="143"/>
        <v>0</v>
      </c>
      <c r="BU31" s="22">
        <f t="shared" si="143"/>
        <v>0</v>
      </c>
      <c r="BV31" s="22">
        <f t="shared" si="143"/>
        <v>0</v>
      </c>
      <c r="BW31" s="22">
        <f t="shared" si="143"/>
        <v>0</v>
      </c>
      <c r="BX31" s="22">
        <f t="shared" si="143"/>
        <v>0</v>
      </c>
      <c r="BY31" s="4"/>
    </row>
    <row r="32" spans="1:77" ht="9.75" customHeight="1" x14ac:dyDescent="0.15">
      <c r="A32" s="4"/>
      <c r="B32" s="4"/>
      <c r="C32" s="4"/>
      <c r="D32" s="80" t="s">
        <v>111</v>
      </c>
      <c r="E32" s="80" t="str">
        <f t="shared" si="124"/>
        <v>EUR</v>
      </c>
      <c r="F32" s="80"/>
      <c r="G32" s="81">
        <f t="shared" ref="G32" si="144">SUM(I32:BX32)</f>
        <v>599678.44758395397</v>
      </c>
      <c r="H32" s="82"/>
      <c r="I32" s="22">
        <f>I54</f>
        <v>0</v>
      </c>
      <c r="J32" s="22">
        <f>J54</f>
        <v>0</v>
      </c>
      <c r="K32" s="22">
        <f>K54</f>
        <v>0</v>
      </c>
      <c r="L32" s="22">
        <f>L54</f>
        <v>0</v>
      </c>
      <c r="M32" s="22">
        <f>M54</f>
        <v>0</v>
      </c>
      <c r="N32" s="22">
        <f>N54</f>
        <v>0</v>
      </c>
      <c r="O32" s="22">
        <f>O54</f>
        <v>0</v>
      </c>
      <c r="P32" s="22">
        <f>P54</f>
        <v>0</v>
      </c>
      <c r="Q32" s="22">
        <f>Q54</f>
        <v>0</v>
      </c>
      <c r="R32" s="22">
        <f>R54</f>
        <v>0</v>
      </c>
      <c r="S32" s="22">
        <f>S54</f>
        <v>0</v>
      </c>
      <c r="T32" s="22">
        <f>T54</f>
        <v>0</v>
      </c>
      <c r="U32" s="22">
        <f>U54</f>
        <v>0</v>
      </c>
      <c r="V32" s="22">
        <f>V54</f>
        <v>0</v>
      </c>
      <c r="W32" s="22">
        <f>W54</f>
        <v>0</v>
      </c>
      <c r="X32" s="22">
        <f>X54</f>
        <v>0</v>
      </c>
      <c r="Y32" s="22">
        <f>Y54</f>
        <v>0</v>
      </c>
      <c r="Z32" s="22">
        <f>Z54</f>
        <v>0</v>
      </c>
      <c r="AA32" s="22">
        <f>AA54</f>
        <v>0</v>
      </c>
      <c r="AB32" s="22">
        <f>AB54</f>
        <v>0</v>
      </c>
      <c r="AC32" s="22">
        <f>AC54</f>
        <v>0</v>
      </c>
      <c r="AD32" s="22">
        <f>AD54</f>
        <v>0</v>
      </c>
      <c r="AE32" s="22">
        <f>AE54</f>
        <v>599678.44758395397</v>
      </c>
      <c r="AF32" s="22">
        <f>AF54</f>
        <v>0</v>
      </c>
      <c r="AG32" s="22">
        <f>AG54</f>
        <v>0</v>
      </c>
      <c r="AH32" s="22">
        <f>AH54</f>
        <v>0</v>
      </c>
      <c r="AI32" s="22">
        <f>AI54</f>
        <v>0</v>
      </c>
      <c r="AJ32" s="22">
        <f>AJ54</f>
        <v>0</v>
      </c>
      <c r="AK32" s="22">
        <f>AK54</f>
        <v>0</v>
      </c>
      <c r="AL32" s="22">
        <f>AL54</f>
        <v>0</v>
      </c>
      <c r="AM32" s="22">
        <f>AM54</f>
        <v>0</v>
      </c>
      <c r="AN32" s="22">
        <f>AN54</f>
        <v>0</v>
      </c>
      <c r="AO32" s="22">
        <f>AO54</f>
        <v>0</v>
      </c>
      <c r="AP32" s="22">
        <f>AP54</f>
        <v>0</v>
      </c>
      <c r="AQ32" s="22">
        <f>AQ54</f>
        <v>0</v>
      </c>
      <c r="AR32" s="22">
        <f>AR54</f>
        <v>0</v>
      </c>
      <c r="AS32" s="22">
        <f>AS54</f>
        <v>0</v>
      </c>
      <c r="AT32" s="22">
        <f>AT54</f>
        <v>0</v>
      </c>
      <c r="AU32" s="22">
        <f>AU54</f>
        <v>0</v>
      </c>
      <c r="AV32" s="22">
        <f>AV54</f>
        <v>0</v>
      </c>
      <c r="AW32" s="22">
        <f>AW54</f>
        <v>0</v>
      </c>
      <c r="AX32" s="22">
        <f>AX54</f>
        <v>0</v>
      </c>
      <c r="AY32" s="22">
        <f>AY54</f>
        <v>0</v>
      </c>
      <c r="AZ32" s="22">
        <f>AZ54</f>
        <v>0</v>
      </c>
      <c r="BA32" s="22">
        <f>BA54</f>
        <v>0</v>
      </c>
      <c r="BB32" s="22">
        <f>BB54</f>
        <v>0</v>
      </c>
      <c r="BC32" s="22">
        <f>BC54</f>
        <v>0</v>
      </c>
      <c r="BD32" s="22">
        <f>BD54</f>
        <v>0</v>
      </c>
      <c r="BE32" s="22">
        <f>BE54</f>
        <v>0</v>
      </c>
      <c r="BF32" s="22">
        <f>BF54</f>
        <v>0</v>
      </c>
      <c r="BG32" s="22">
        <f>BG54</f>
        <v>0</v>
      </c>
      <c r="BH32" s="22">
        <f>BH54</f>
        <v>0</v>
      </c>
      <c r="BI32" s="22">
        <f>BI54</f>
        <v>0</v>
      </c>
      <c r="BJ32" s="22">
        <f>BJ54</f>
        <v>0</v>
      </c>
      <c r="BK32" s="22">
        <f>BK54</f>
        <v>0</v>
      </c>
      <c r="BL32" s="22">
        <f>BL54</f>
        <v>0</v>
      </c>
      <c r="BM32" s="22">
        <f>BM54</f>
        <v>0</v>
      </c>
      <c r="BN32" s="22">
        <f>BN54</f>
        <v>0</v>
      </c>
      <c r="BO32" s="22">
        <f>BO54</f>
        <v>0</v>
      </c>
      <c r="BP32" s="22">
        <f>BP54</f>
        <v>0</v>
      </c>
      <c r="BQ32" s="22">
        <f>BQ54</f>
        <v>0</v>
      </c>
      <c r="BR32" s="22">
        <f>BR54</f>
        <v>0</v>
      </c>
      <c r="BS32" s="22">
        <f>BS54</f>
        <v>0</v>
      </c>
      <c r="BT32" s="22">
        <f>BT54</f>
        <v>0</v>
      </c>
      <c r="BU32" s="22">
        <f>BU54</f>
        <v>0</v>
      </c>
      <c r="BV32" s="22">
        <f>BV54</f>
        <v>0</v>
      </c>
      <c r="BW32" s="22">
        <f>BW54</f>
        <v>0</v>
      </c>
      <c r="BX32" s="22">
        <f>BX54</f>
        <v>0</v>
      </c>
      <c r="BY32" s="4"/>
    </row>
    <row r="33" spans="1:77" ht="9.75" customHeight="1" x14ac:dyDescent="0.15">
      <c r="A33" s="4"/>
      <c r="B33" s="4"/>
      <c r="C33" s="4"/>
      <c r="D33" s="83" t="s">
        <v>68</v>
      </c>
      <c r="E33" s="83" t="str">
        <f t="shared" si="124"/>
        <v>EUR</v>
      </c>
      <c r="F33" s="83"/>
      <c r="G33" s="84">
        <f t="shared" si="125"/>
        <v>769897.24269805138</v>
      </c>
      <c r="H33" s="85"/>
      <c r="I33" s="26">
        <f>SUBTOTAL(9,I24:I32)</f>
        <v>-258.6301369862922</v>
      </c>
      <c r="J33" s="26">
        <f t="shared" ref="J33:BU33" si="145">SUBTOTAL(9,J24:J32)</f>
        <v>2494.6076557377064</v>
      </c>
      <c r="K33" s="26">
        <f t="shared" si="145"/>
        <v>5976.5950026</v>
      </c>
      <c r="L33" s="26">
        <f t="shared" si="145"/>
        <v>6235.4817767047789</v>
      </c>
      <c r="M33" s="26">
        <f t="shared" si="145"/>
        <v>6482.6065437596835</v>
      </c>
      <c r="N33" s="26">
        <f t="shared" si="145"/>
        <v>6632.6237093582777</v>
      </c>
      <c r="O33" s="26">
        <f t="shared" si="145"/>
        <v>6788.6408202853763</v>
      </c>
      <c r="P33" s="26">
        <f t="shared" si="145"/>
        <v>6950.8859102021243</v>
      </c>
      <c r="Q33" s="26">
        <f t="shared" si="145"/>
        <v>7119.5951700150326</v>
      </c>
      <c r="R33" s="26">
        <f t="shared" si="145"/>
        <v>7295.0132146582764</v>
      </c>
      <c r="S33" s="26">
        <f t="shared" si="145"/>
        <v>7477.3933572197029</v>
      </c>
      <c r="T33" s="26">
        <f t="shared" si="145"/>
        <v>7666.997890526849</v>
      </c>
      <c r="U33" s="26">
        <f t="shared" si="145"/>
        <v>7864.0983763046397</v>
      </c>
      <c r="V33" s="26">
        <f t="shared" si="145"/>
        <v>8068.9759420112359</v>
      </c>
      <c r="W33" s="26">
        <f t="shared" si="145"/>
        <v>8281.9215854525901</v>
      </c>
      <c r="X33" s="26">
        <f t="shared" si="145"/>
        <v>8503.2364872694852</v>
      </c>
      <c r="Y33" s="26">
        <f t="shared" si="145"/>
        <v>8733.232331383424</v>
      </c>
      <c r="Z33" s="26">
        <f t="shared" si="145"/>
        <v>8972.2316334792467</v>
      </c>
      <c r="AA33" s="26">
        <f t="shared" si="145"/>
        <v>9220.5680775930796</v>
      </c>
      <c r="AB33" s="26">
        <f t="shared" si="145"/>
        <v>9478.5868608638593</v>
      </c>
      <c r="AC33" s="26">
        <f t="shared" si="145"/>
        <v>9746.6450464952741</v>
      </c>
      <c r="AD33" s="26">
        <f t="shared" si="145"/>
        <v>10025.913911148766</v>
      </c>
      <c r="AE33" s="26">
        <f t="shared" si="145"/>
        <v>610140.02153196826</v>
      </c>
      <c r="AF33" s="26">
        <f t="shared" si="145"/>
        <v>0</v>
      </c>
      <c r="AG33" s="26">
        <f t="shared" si="145"/>
        <v>0</v>
      </c>
      <c r="AH33" s="26">
        <f t="shared" si="145"/>
        <v>0</v>
      </c>
      <c r="AI33" s="26">
        <f t="shared" si="145"/>
        <v>0</v>
      </c>
      <c r="AJ33" s="26">
        <f t="shared" si="145"/>
        <v>0</v>
      </c>
      <c r="AK33" s="26">
        <f t="shared" si="145"/>
        <v>0</v>
      </c>
      <c r="AL33" s="26">
        <f t="shared" si="145"/>
        <v>0</v>
      </c>
      <c r="AM33" s="26">
        <f t="shared" si="145"/>
        <v>0</v>
      </c>
      <c r="AN33" s="26">
        <f t="shared" si="145"/>
        <v>0</v>
      </c>
      <c r="AO33" s="26">
        <f t="shared" si="145"/>
        <v>0</v>
      </c>
      <c r="AP33" s="26">
        <f t="shared" si="145"/>
        <v>0</v>
      </c>
      <c r="AQ33" s="26">
        <f t="shared" si="145"/>
        <v>0</v>
      </c>
      <c r="AR33" s="26">
        <f t="shared" si="145"/>
        <v>0</v>
      </c>
      <c r="AS33" s="26">
        <f t="shared" si="145"/>
        <v>0</v>
      </c>
      <c r="AT33" s="26">
        <f t="shared" si="145"/>
        <v>0</v>
      </c>
      <c r="AU33" s="26">
        <f t="shared" si="145"/>
        <v>0</v>
      </c>
      <c r="AV33" s="26">
        <f t="shared" si="145"/>
        <v>0</v>
      </c>
      <c r="AW33" s="26">
        <f t="shared" si="145"/>
        <v>0</v>
      </c>
      <c r="AX33" s="26">
        <f t="shared" si="145"/>
        <v>0</v>
      </c>
      <c r="AY33" s="26">
        <f t="shared" si="145"/>
        <v>0</v>
      </c>
      <c r="AZ33" s="26">
        <f t="shared" si="145"/>
        <v>0</v>
      </c>
      <c r="BA33" s="26">
        <f t="shared" si="145"/>
        <v>0</v>
      </c>
      <c r="BB33" s="26">
        <f t="shared" si="145"/>
        <v>0</v>
      </c>
      <c r="BC33" s="26">
        <f t="shared" si="145"/>
        <v>0</v>
      </c>
      <c r="BD33" s="26">
        <f t="shared" si="145"/>
        <v>0</v>
      </c>
      <c r="BE33" s="26">
        <f t="shared" si="145"/>
        <v>0</v>
      </c>
      <c r="BF33" s="26">
        <f t="shared" si="145"/>
        <v>0</v>
      </c>
      <c r="BG33" s="26">
        <f t="shared" si="145"/>
        <v>0</v>
      </c>
      <c r="BH33" s="26">
        <f t="shared" si="145"/>
        <v>0</v>
      </c>
      <c r="BI33" s="26">
        <f t="shared" si="145"/>
        <v>0</v>
      </c>
      <c r="BJ33" s="26">
        <f t="shared" si="145"/>
        <v>0</v>
      </c>
      <c r="BK33" s="26">
        <f t="shared" si="145"/>
        <v>0</v>
      </c>
      <c r="BL33" s="26">
        <f t="shared" si="145"/>
        <v>0</v>
      </c>
      <c r="BM33" s="26">
        <f t="shared" si="145"/>
        <v>0</v>
      </c>
      <c r="BN33" s="26">
        <f t="shared" si="145"/>
        <v>0</v>
      </c>
      <c r="BO33" s="26">
        <f t="shared" si="145"/>
        <v>0</v>
      </c>
      <c r="BP33" s="26">
        <f t="shared" si="145"/>
        <v>0</v>
      </c>
      <c r="BQ33" s="26">
        <f t="shared" si="145"/>
        <v>0</v>
      </c>
      <c r="BR33" s="26">
        <f t="shared" si="145"/>
        <v>0</v>
      </c>
      <c r="BS33" s="26">
        <f t="shared" si="145"/>
        <v>0</v>
      </c>
      <c r="BT33" s="26">
        <f t="shared" si="145"/>
        <v>0</v>
      </c>
      <c r="BU33" s="26">
        <f t="shared" si="145"/>
        <v>0</v>
      </c>
      <c r="BV33" s="26">
        <f t="shared" ref="BV33:BX33" si="146">SUBTOTAL(9,BV24:BV32)</f>
        <v>0</v>
      </c>
      <c r="BW33" s="26">
        <f t="shared" si="146"/>
        <v>0</v>
      </c>
      <c r="BX33" s="26">
        <f t="shared" si="146"/>
        <v>0</v>
      </c>
      <c r="BY33" s="4"/>
    </row>
    <row r="34" spans="1:77" ht="9.75" customHeight="1" x14ac:dyDescent="0.15">
      <c r="A34" s="4"/>
      <c r="B34" s="4"/>
      <c r="C34" s="4"/>
      <c r="D34" s="80" t="str">
        <f>D144</f>
        <v>Mortgage interests</v>
      </c>
      <c r="E34" s="80" t="str">
        <f t="shared" si="124"/>
        <v>EUR</v>
      </c>
      <c r="F34" s="80"/>
      <c r="G34" s="81">
        <f t="shared" si="125"/>
        <v>-119394.98546890222</v>
      </c>
      <c r="H34" s="82"/>
      <c r="I34" s="22">
        <f>I144</f>
        <v>-9120</v>
      </c>
      <c r="J34" s="22">
        <f t="shared" ref="J34:AI34" si="147">J144</f>
        <v>-9118.4886992044976</v>
      </c>
      <c r="K34" s="22">
        <f t="shared" si="147"/>
        <v>-8842.6007389856168</v>
      </c>
      <c r="L34" s="22">
        <f t="shared" si="147"/>
        <v>-8552.9183807557929</v>
      </c>
      <c r="M34" s="22">
        <f t="shared" si="147"/>
        <v>-8248.7519046144789</v>
      </c>
      <c r="N34" s="22">
        <f t="shared" si="147"/>
        <v>-7929.3771046660977</v>
      </c>
      <c r="O34" s="22">
        <f t="shared" si="147"/>
        <v>-7594.0335647202983</v>
      </c>
      <c r="P34" s="22">
        <f t="shared" si="147"/>
        <v>-7241.9228477772076</v>
      </c>
      <c r="Q34" s="22">
        <f t="shared" si="147"/>
        <v>-6872.206594986963</v>
      </c>
      <c r="R34" s="22">
        <f t="shared" si="147"/>
        <v>-6484.0045295572063</v>
      </c>
      <c r="S34" s="22">
        <f t="shared" si="147"/>
        <v>-6076.3923608559617</v>
      </c>
      <c r="T34" s="22">
        <f t="shared" si="147"/>
        <v>-5648.3995837196553</v>
      </c>
      <c r="U34" s="22">
        <f t="shared" si="147"/>
        <v>-5199.0071677265332</v>
      </c>
      <c r="V34" s="22">
        <f t="shared" si="147"/>
        <v>-4727.1451309337544</v>
      </c>
      <c r="W34" s="22">
        <f t="shared" si="147"/>
        <v>-4231.689992301337</v>
      </c>
      <c r="X34" s="22">
        <f t="shared" si="147"/>
        <v>-3711.4620967372994</v>
      </c>
      <c r="Y34" s="22">
        <f t="shared" si="147"/>
        <v>-3165.2228063950597</v>
      </c>
      <c r="Z34" s="22">
        <f t="shared" si="147"/>
        <v>-2591.6715515357077</v>
      </c>
      <c r="AA34" s="22">
        <f t="shared" si="147"/>
        <v>-1989.4427339333884</v>
      </c>
      <c r="AB34" s="22">
        <f t="shared" si="147"/>
        <v>-1357.1024754509529</v>
      </c>
      <c r="AC34" s="22">
        <f t="shared" si="147"/>
        <v>-693.14520404439565</v>
      </c>
      <c r="AD34" s="22">
        <f t="shared" si="147"/>
        <v>0</v>
      </c>
      <c r="AE34" s="22">
        <f t="shared" si="147"/>
        <v>0</v>
      </c>
      <c r="AF34" s="22">
        <f t="shared" si="147"/>
        <v>0</v>
      </c>
      <c r="AG34" s="22">
        <f t="shared" si="147"/>
        <v>0</v>
      </c>
      <c r="AH34" s="22">
        <f t="shared" si="147"/>
        <v>0</v>
      </c>
      <c r="AI34" s="22">
        <f t="shared" si="147"/>
        <v>0</v>
      </c>
      <c r="AJ34" s="22">
        <f t="shared" ref="AJ34:BQ34" si="148">AJ144</f>
        <v>0</v>
      </c>
      <c r="AK34" s="22">
        <f t="shared" si="148"/>
        <v>0</v>
      </c>
      <c r="AL34" s="22">
        <f t="shared" si="148"/>
        <v>0</v>
      </c>
      <c r="AM34" s="22">
        <f t="shared" si="148"/>
        <v>0</v>
      </c>
      <c r="AN34" s="22">
        <f t="shared" si="148"/>
        <v>0</v>
      </c>
      <c r="AO34" s="22">
        <f t="shared" si="148"/>
        <v>0</v>
      </c>
      <c r="AP34" s="22">
        <f t="shared" si="148"/>
        <v>0</v>
      </c>
      <c r="AQ34" s="22">
        <f t="shared" si="148"/>
        <v>0</v>
      </c>
      <c r="AR34" s="22">
        <f t="shared" si="148"/>
        <v>0</v>
      </c>
      <c r="AS34" s="22">
        <f t="shared" si="148"/>
        <v>0</v>
      </c>
      <c r="AT34" s="22">
        <f t="shared" si="148"/>
        <v>0</v>
      </c>
      <c r="AU34" s="22">
        <f t="shared" si="148"/>
        <v>0</v>
      </c>
      <c r="AV34" s="22">
        <f t="shared" si="148"/>
        <v>0</v>
      </c>
      <c r="AW34" s="22">
        <f t="shared" si="148"/>
        <v>0</v>
      </c>
      <c r="AX34" s="22">
        <f t="shared" si="148"/>
        <v>0</v>
      </c>
      <c r="AY34" s="22">
        <f t="shared" si="148"/>
        <v>0</v>
      </c>
      <c r="AZ34" s="22">
        <f t="shared" si="148"/>
        <v>0</v>
      </c>
      <c r="BA34" s="22">
        <f t="shared" si="148"/>
        <v>0</v>
      </c>
      <c r="BB34" s="22">
        <f t="shared" si="148"/>
        <v>0</v>
      </c>
      <c r="BC34" s="22">
        <f t="shared" si="148"/>
        <v>0</v>
      </c>
      <c r="BD34" s="22">
        <f t="shared" si="148"/>
        <v>0</v>
      </c>
      <c r="BE34" s="22">
        <f t="shared" si="148"/>
        <v>0</v>
      </c>
      <c r="BF34" s="22">
        <f t="shared" si="148"/>
        <v>0</v>
      </c>
      <c r="BG34" s="22">
        <f t="shared" si="148"/>
        <v>0</v>
      </c>
      <c r="BH34" s="22">
        <f t="shared" si="148"/>
        <v>0</v>
      </c>
      <c r="BI34" s="22">
        <f t="shared" si="148"/>
        <v>0</v>
      </c>
      <c r="BJ34" s="22">
        <f t="shared" si="148"/>
        <v>0</v>
      </c>
      <c r="BK34" s="22">
        <f t="shared" si="148"/>
        <v>0</v>
      </c>
      <c r="BL34" s="22">
        <f t="shared" si="148"/>
        <v>0</v>
      </c>
      <c r="BM34" s="22">
        <f t="shared" si="148"/>
        <v>0</v>
      </c>
      <c r="BN34" s="22">
        <f t="shared" si="148"/>
        <v>0</v>
      </c>
      <c r="BO34" s="22">
        <f t="shared" si="148"/>
        <v>0</v>
      </c>
      <c r="BP34" s="22">
        <f t="shared" si="148"/>
        <v>0</v>
      </c>
      <c r="BQ34" s="22">
        <f t="shared" si="148"/>
        <v>0</v>
      </c>
      <c r="BR34" s="22">
        <f t="shared" ref="BR34:BX34" si="149">BR144</f>
        <v>0</v>
      </c>
      <c r="BS34" s="22">
        <f t="shared" si="149"/>
        <v>0</v>
      </c>
      <c r="BT34" s="22">
        <f t="shared" si="149"/>
        <v>0</v>
      </c>
      <c r="BU34" s="22">
        <f t="shared" si="149"/>
        <v>0</v>
      </c>
      <c r="BV34" s="22">
        <f t="shared" si="149"/>
        <v>0</v>
      </c>
      <c r="BW34" s="22">
        <f t="shared" si="149"/>
        <v>0</v>
      </c>
      <c r="BX34" s="22">
        <f t="shared" si="149"/>
        <v>0</v>
      </c>
      <c r="BY34" s="4"/>
    </row>
    <row r="35" spans="1:77" ht="9.75" customHeight="1" x14ac:dyDescent="0.15">
      <c r="A35" s="4"/>
      <c r="B35" s="4"/>
      <c r="C35" s="4"/>
      <c r="D35" s="80" t="str">
        <f>D138</f>
        <v>Mortgage repayment</v>
      </c>
      <c r="E35" s="80" t="str">
        <f t="shared" si="124"/>
        <v>EUR</v>
      </c>
      <c r="F35" s="80"/>
      <c r="G35" s="81">
        <f t="shared" si="125"/>
        <v>-182400</v>
      </c>
      <c r="H35" s="82"/>
      <c r="I35" s="22">
        <f>I138</f>
        <v>-30.226015910038893</v>
      </c>
      <c r="J35" s="22">
        <f t="shared" ref="J35:AI36" si="150">J138</f>
        <v>-5517.7592043776003</v>
      </c>
      <c r="K35" s="22">
        <f t="shared" si="150"/>
        <v>-5793.6471645964812</v>
      </c>
      <c r="L35" s="22">
        <f t="shared" si="150"/>
        <v>-6083.329522826305</v>
      </c>
      <c r="M35" s="22">
        <f t="shared" si="150"/>
        <v>-6387.495998967619</v>
      </c>
      <c r="N35" s="22">
        <f t="shared" si="150"/>
        <v>-6706.8707989160002</v>
      </c>
      <c r="O35" s="22">
        <f t="shared" si="150"/>
        <v>-7042.2143388617997</v>
      </c>
      <c r="P35" s="22">
        <f t="shared" si="150"/>
        <v>-7394.3250558048903</v>
      </c>
      <c r="Q35" s="22">
        <f t="shared" si="150"/>
        <v>-7764.041308595135</v>
      </c>
      <c r="R35" s="22">
        <f t="shared" si="150"/>
        <v>-8152.2433740248916</v>
      </c>
      <c r="S35" s="22">
        <f t="shared" si="150"/>
        <v>-8559.8555427261363</v>
      </c>
      <c r="T35" s="22">
        <f t="shared" si="150"/>
        <v>-8987.8483198624417</v>
      </c>
      <c r="U35" s="22">
        <f t="shared" si="150"/>
        <v>-9437.2407358555647</v>
      </c>
      <c r="V35" s="22">
        <f t="shared" si="150"/>
        <v>-9909.1027726483444</v>
      </c>
      <c r="W35" s="22">
        <f t="shared" si="150"/>
        <v>-10404.557911280761</v>
      </c>
      <c r="X35" s="22">
        <f t="shared" si="150"/>
        <v>-10924.785806844799</v>
      </c>
      <c r="Y35" s="22">
        <f t="shared" si="150"/>
        <v>-11471.025097187037</v>
      </c>
      <c r="Z35" s="22">
        <f t="shared" si="150"/>
        <v>-12044.57635204639</v>
      </c>
      <c r="AA35" s="22">
        <f t="shared" si="150"/>
        <v>-12646.805169648709</v>
      </c>
      <c r="AB35" s="22">
        <f t="shared" si="150"/>
        <v>-13279.145428131145</v>
      </c>
      <c r="AC35" s="22">
        <f t="shared" si="150"/>
        <v>-13862.904080887914</v>
      </c>
      <c r="AD35" s="22">
        <f t="shared" si="150"/>
        <v>0</v>
      </c>
      <c r="AE35" s="22">
        <f t="shared" si="150"/>
        <v>0</v>
      </c>
      <c r="AF35" s="22">
        <f t="shared" si="150"/>
        <v>0</v>
      </c>
      <c r="AG35" s="22">
        <f t="shared" si="150"/>
        <v>0</v>
      </c>
      <c r="AH35" s="22">
        <f t="shared" si="150"/>
        <v>0</v>
      </c>
      <c r="AI35" s="22">
        <f t="shared" si="150"/>
        <v>0</v>
      </c>
      <c r="AJ35" s="22">
        <f t="shared" ref="AJ35:BQ36" si="151">AJ138</f>
        <v>0</v>
      </c>
      <c r="AK35" s="22">
        <f t="shared" si="151"/>
        <v>0</v>
      </c>
      <c r="AL35" s="22">
        <f t="shared" si="151"/>
        <v>0</v>
      </c>
      <c r="AM35" s="22">
        <f t="shared" si="151"/>
        <v>0</v>
      </c>
      <c r="AN35" s="22">
        <f t="shared" si="151"/>
        <v>0</v>
      </c>
      <c r="AO35" s="22">
        <f t="shared" si="151"/>
        <v>0</v>
      </c>
      <c r="AP35" s="22">
        <f t="shared" si="151"/>
        <v>0</v>
      </c>
      <c r="AQ35" s="22">
        <f t="shared" si="151"/>
        <v>0</v>
      </c>
      <c r="AR35" s="22">
        <f t="shared" si="151"/>
        <v>0</v>
      </c>
      <c r="AS35" s="22">
        <f t="shared" si="151"/>
        <v>0</v>
      </c>
      <c r="AT35" s="22">
        <f t="shared" si="151"/>
        <v>0</v>
      </c>
      <c r="AU35" s="22">
        <f t="shared" si="151"/>
        <v>0</v>
      </c>
      <c r="AV35" s="22">
        <f t="shared" si="151"/>
        <v>0</v>
      </c>
      <c r="AW35" s="22">
        <f t="shared" si="151"/>
        <v>0</v>
      </c>
      <c r="AX35" s="22">
        <f t="shared" si="151"/>
        <v>0</v>
      </c>
      <c r="AY35" s="22">
        <f t="shared" si="151"/>
        <v>0</v>
      </c>
      <c r="AZ35" s="22">
        <f t="shared" si="151"/>
        <v>0</v>
      </c>
      <c r="BA35" s="22">
        <f t="shared" si="151"/>
        <v>0</v>
      </c>
      <c r="BB35" s="22">
        <f t="shared" si="151"/>
        <v>0</v>
      </c>
      <c r="BC35" s="22">
        <f t="shared" si="151"/>
        <v>0</v>
      </c>
      <c r="BD35" s="22">
        <f t="shared" si="151"/>
        <v>0</v>
      </c>
      <c r="BE35" s="22">
        <f t="shared" si="151"/>
        <v>0</v>
      </c>
      <c r="BF35" s="22">
        <f t="shared" si="151"/>
        <v>0</v>
      </c>
      <c r="BG35" s="22">
        <f t="shared" si="151"/>
        <v>0</v>
      </c>
      <c r="BH35" s="22">
        <f t="shared" si="151"/>
        <v>0</v>
      </c>
      <c r="BI35" s="22">
        <f t="shared" si="151"/>
        <v>0</v>
      </c>
      <c r="BJ35" s="22">
        <f t="shared" si="151"/>
        <v>0</v>
      </c>
      <c r="BK35" s="22">
        <f t="shared" si="151"/>
        <v>0</v>
      </c>
      <c r="BL35" s="22">
        <f t="shared" si="151"/>
        <v>0</v>
      </c>
      <c r="BM35" s="22">
        <f t="shared" si="151"/>
        <v>0</v>
      </c>
      <c r="BN35" s="22">
        <f t="shared" si="151"/>
        <v>0</v>
      </c>
      <c r="BO35" s="22">
        <f t="shared" si="151"/>
        <v>0</v>
      </c>
      <c r="BP35" s="22">
        <f t="shared" si="151"/>
        <v>0</v>
      </c>
      <c r="BQ35" s="22">
        <f t="shared" si="151"/>
        <v>0</v>
      </c>
      <c r="BR35" s="22">
        <f t="shared" ref="BR35:BX36" si="152">BR138</f>
        <v>0</v>
      </c>
      <c r="BS35" s="22">
        <f t="shared" si="152"/>
        <v>0</v>
      </c>
      <c r="BT35" s="22">
        <f t="shared" si="152"/>
        <v>0</v>
      </c>
      <c r="BU35" s="22">
        <f t="shared" si="152"/>
        <v>0</v>
      </c>
      <c r="BV35" s="22">
        <f t="shared" si="152"/>
        <v>0</v>
      </c>
      <c r="BW35" s="22">
        <f t="shared" si="152"/>
        <v>0</v>
      </c>
      <c r="BX35" s="22">
        <f t="shared" si="152"/>
        <v>0</v>
      </c>
      <c r="BY35" s="4"/>
    </row>
    <row r="36" spans="1:77" ht="9.75" customHeight="1" x14ac:dyDescent="0.15">
      <c r="A36" s="4"/>
      <c r="B36" s="4"/>
      <c r="C36" s="4"/>
      <c r="D36" s="80" t="str">
        <f>D139</f>
        <v>Mortgage prepayment @sell date</v>
      </c>
      <c r="E36" s="80" t="str">
        <f t="shared" si="124"/>
        <v>EUR</v>
      </c>
      <c r="F36" s="80"/>
      <c r="G36" s="81">
        <f t="shared" ref="G36" si="153">SUM(I36:BX36)</f>
        <v>0</v>
      </c>
      <c r="H36" s="82"/>
      <c r="I36" s="22">
        <f>I139</f>
        <v>0</v>
      </c>
      <c r="J36" s="22">
        <f t="shared" si="150"/>
        <v>0</v>
      </c>
      <c r="K36" s="22">
        <f t="shared" si="150"/>
        <v>0</v>
      </c>
      <c r="L36" s="22">
        <f t="shared" si="150"/>
        <v>0</v>
      </c>
      <c r="M36" s="22">
        <f t="shared" si="150"/>
        <v>0</v>
      </c>
      <c r="N36" s="22">
        <f t="shared" si="150"/>
        <v>0</v>
      </c>
      <c r="O36" s="22">
        <f t="shared" si="150"/>
        <v>0</v>
      </c>
      <c r="P36" s="22">
        <f t="shared" si="150"/>
        <v>0</v>
      </c>
      <c r="Q36" s="22">
        <f t="shared" si="150"/>
        <v>0</v>
      </c>
      <c r="R36" s="22">
        <f t="shared" si="150"/>
        <v>0</v>
      </c>
      <c r="S36" s="22">
        <f t="shared" si="150"/>
        <v>0</v>
      </c>
      <c r="T36" s="22">
        <f t="shared" si="150"/>
        <v>0</v>
      </c>
      <c r="U36" s="22">
        <f t="shared" si="150"/>
        <v>0</v>
      </c>
      <c r="V36" s="22">
        <f t="shared" si="150"/>
        <v>0</v>
      </c>
      <c r="W36" s="22">
        <f t="shared" si="150"/>
        <v>0</v>
      </c>
      <c r="X36" s="22">
        <f t="shared" si="150"/>
        <v>0</v>
      </c>
      <c r="Y36" s="22">
        <f t="shared" si="150"/>
        <v>0</v>
      </c>
      <c r="Z36" s="22">
        <f t="shared" si="150"/>
        <v>0</v>
      </c>
      <c r="AA36" s="22">
        <f t="shared" si="150"/>
        <v>0</v>
      </c>
      <c r="AB36" s="22">
        <f t="shared" si="150"/>
        <v>0</v>
      </c>
      <c r="AC36" s="22">
        <f t="shared" si="150"/>
        <v>0</v>
      </c>
      <c r="AD36" s="22">
        <f t="shared" si="150"/>
        <v>0</v>
      </c>
      <c r="AE36" s="22">
        <f t="shared" si="150"/>
        <v>0</v>
      </c>
      <c r="AF36" s="22">
        <f t="shared" si="150"/>
        <v>0</v>
      </c>
      <c r="AG36" s="22">
        <f t="shared" si="150"/>
        <v>0</v>
      </c>
      <c r="AH36" s="22">
        <f t="shared" si="150"/>
        <v>0</v>
      </c>
      <c r="AI36" s="22">
        <f t="shared" si="150"/>
        <v>0</v>
      </c>
      <c r="AJ36" s="22">
        <f t="shared" si="151"/>
        <v>0</v>
      </c>
      <c r="AK36" s="22">
        <f t="shared" si="151"/>
        <v>0</v>
      </c>
      <c r="AL36" s="22">
        <f t="shared" si="151"/>
        <v>0</v>
      </c>
      <c r="AM36" s="22">
        <f t="shared" si="151"/>
        <v>0</v>
      </c>
      <c r="AN36" s="22">
        <f t="shared" si="151"/>
        <v>0</v>
      </c>
      <c r="AO36" s="22">
        <f t="shared" si="151"/>
        <v>0</v>
      </c>
      <c r="AP36" s="22">
        <f t="shared" si="151"/>
        <v>0</v>
      </c>
      <c r="AQ36" s="22">
        <f t="shared" si="151"/>
        <v>0</v>
      </c>
      <c r="AR36" s="22">
        <f t="shared" si="151"/>
        <v>0</v>
      </c>
      <c r="AS36" s="22">
        <f t="shared" si="151"/>
        <v>0</v>
      </c>
      <c r="AT36" s="22">
        <f t="shared" si="151"/>
        <v>0</v>
      </c>
      <c r="AU36" s="22">
        <f t="shared" si="151"/>
        <v>0</v>
      </c>
      <c r="AV36" s="22">
        <f t="shared" si="151"/>
        <v>0</v>
      </c>
      <c r="AW36" s="22">
        <f t="shared" si="151"/>
        <v>0</v>
      </c>
      <c r="AX36" s="22">
        <f t="shared" si="151"/>
        <v>0</v>
      </c>
      <c r="AY36" s="22">
        <f t="shared" si="151"/>
        <v>0</v>
      </c>
      <c r="AZ36" s="22">
        <f t="shared" si="151"/>
        <v>0</v>
      </c>
      <c r="BA36" s="22">
        <f t="shared" si="151"/>
        <v>0</v>
      </c>
      <c r="BB36" s="22">
        <f t="shared" si="151"/>
        <v>0</v>
      </c>
      <c r="BC36" s="22">
        <f t="shared" si="151"/>
        <v>0</v>
      </c>
      <c r="BD36" s="22">
        <f t="shared" si="151"/>
        <v>0</v>
      </c>
      <c r="BE36" s="22">
        <f t="shared" si="151"/>
        <v>0</v>
      </c>
      <c r="BF36" s="22">
        <f t="shared" si="151"/>
        <v>0</v>
      </c>
      <c r="BG36" s="22">
        <f t="shared" si="151"/>
        <v>0</v>
      </c>
      <c r="BH36" s="22">
        <f t="shared" si="151"/>
        <v>0</v>
      </c>
      <c r="BI36" s="22">
        <f t="shared" si="151"/>
        <v>0</v>
      </c>
      <c r="BJ36" s="22">
        <f t="shared" si="151"/>
        <v>0</v>
      </c>
      <c r="BK36" s="22">
        <f t="shared" si="151"/>
        <v>0</v>
      </c>
      <c r="BL36" s="22">
        <f t="shared" si="151"/>
        <v>0</v>
      </c>
      <c r="BM36" s="22">
        <f t="shared" si="151"/>
        <v>0</v>
      </c>
      <c r="BN36" s="22">
        <f t="shared" si="151"/>
        <v>0</v>
      </c>
      <c r="BO36" s="22">
        <f t="shared" si="151"/>
        <v>0</v>
      </c>
      <c r="BP36" s="22">
        <f t="shared" si="151"/>
        <v>0</v>
      </c>
      <c r="BQ36" s="22">
        <f t="shared" si="151"/>
        <v>0</v>
      </c>
      <c r="BR36" s="22">
        <f t="shared" si="152"/>
        <v>0</v>
      </c>
      <c r="BS36" s="22">
        <f t="shared" si="152"/>
        <v>0</v>
      </c>
      <c r="BT36" s="22">
        <f t="shared" si="152"/>
        <v>0</v>
      </c>
      <c r="BU36" s="22">
        <f t="shared" si="152"/>
        <v>0</v>
      </c>
      <c r="BV36" s="22">
        <f t="shared" si="152"/>
        <v>0</v>
      </c>
      <c r="BW36" s="22">
        <f t="shared" si="152"/>
        <v>0</v>
      </c>
      <c r="BX36" s="22">
        <f t="shared" si="152"/>
        <v>0</v>
      </c>
      <c r="BY36" s="4"/>
    </row>
    <row r="37" spans="1:77" ht="9.75" customHeight="1" x14ac:dyDescent="0.15">
      <c r="A37" s="4"/>
      <c r="B37" s="4"/>
      <c r="C37" s="4"/>
      <c r="D37" s="83" t="s">
        <v>16</v>
      </c>
      <c r="E37" s="83" t="str">
        <f t="shared" si="124"/>
        <v>EUR</v>
      </c>
      <c r="F37" s="83"/>
      <c r="G37" s="84">
        <f t="shared" si="125"/>
        <v>468102.25722914917</v>
      </c>
      <c r="H37" s="85"/>
      <c r="I37" s="26">
        <f>SUBTOTAL(9,I24:I36)</f>
        <v>-9408.856152896331</v>
      </c>
      <c r="J37" s="26">
        <f>SUBTOTAL(9,J24:J36)</f>
        <v>-12141.640247844392</v>
      </c>
      <c r="K37" s="26">
        <f>SUBTOTAL(9,K24:K36)</f>
        <v>-8659.6529009820988</v>
      </c>
      <c r="L37" s="26">
        <f>SUBTOTAL(9,L24:L36)</f>
        <v>-8400.766126877319</v>
      </c>
      <c r="M37" s="26">
        <f>SUBTOTAL(9,M24:M36)</f>
        <v>-8153.6413598224144</v>
      </c>
      <c r="N37" s="26">
        <f>SUBTOTAL(9,N24:N36)</f>
        <v>-8003.6241942238203</v>
      </c>
      <c r="O37" s="26">
        <f>SUBTOTAL(9,O24:O36)</f>
        <v>-7847.6070832967216</v>
      </c>
      <c r="P37" s="26">
        <f>SUBTOTAL(9,P24:P36)</f>
        <v>-7685.3619933799737</v>
      </c>
      <c r="Q37" s="26">
        <f>SUBTOTAL(9,Q24:Q36)</f>
        <v>-7516.6527335670653</v>
      </c>
      <c r="R37" s="26">
        <f>SUBTOTAL(9,R24:R36)</f>
        <v>-7341.2346889238215</v>
      </c>
      <c r="S37" s="26">
        <f>SUBTOTAL(9,S24:S36)</f>
        <v>-7158.854546362395</v>
      </c>
      <c r="T37" s="26">
        <f>SUBTOTAL(9,T24:T36)</f>
        <v>-6969.250013055248</v>
      </c>
      <c r="U37" s="26">
        <f>SUBTOTAL(9,U24:U36)</f>
        <v>-6772.1495272774582</v>
      </c>
      <c r="V37" s="26">
        <f>SUBTOTAL(9,V24:V36)</f>
        <v>-6567.2719615708629</v>
      </c>
      <c r="W37" s="26">
        <f>SUBTOTAL(9,W24:W36)</f>
        <v>-6354.3263181295079</v>
      </c>
      <c r="X37" s="26">
        <f>SUBTOTAL(9,X24:X36)</f>
        <v>-6133.0114163126127</v>
      </c>
      <c r="Y37" s="26">
        <f>SUBTOTAL(9,Y24:Y36)</f>
        <v>-5903.015572198673</v>
      </c>
      <c r="Z37" s="26">
        <f>SUBTOTAL(9,Z24:Z36)</f>
        <v>-5664.0162701028512</v>
      </c>
      <c r="AA37" s="26">
        <f>SUBTOTAL(9,AA24:AA36)</f>
        <v>-5415.6798259890184</v>
      </c>
      <c r="AB37" s="26">
        <f>SUBTOTAL(9,AB24:AB36)</f>
        <v>-5157.6610427182386</v>
      </c>
      <c r="AC37" s="26">
        <f>SUBTOTAL(9,AC24:AC36)</f>
        <v>-4809.4042384370368</v>
      </c>
      <c r="AD37" s="26">
        <f>SUBTOTAL(9,AD24:AD36)</f>
        <v>10025.913911148766</v>
      </c>
      <c r="AE37" s="26">
        <f>SUBTOTAL(9,AE24:AE36)</f>
        <v>610140.02153196826</v>
      </c>
      <c r="AF37" s="26">
        <f>SUBTOTAL(9,AF24:AF36)</f>
        <v>0</v>
      </c>
      <c r="AG37" s="26">
        <f>SUBTOTAL(9,AG24:AG36)</f>
        <v>0</v>
      </c>
      <c r="AH37" s="26">
        <f>SUBTOTAL(9,AH24:AH36)</f>
        <v>0</v>
      </c>
      <c r="AI37" s="26">
        <f>SUBTOTAL(9,AI24:AI36)</f>
        <v>0</v>
      </c>
      <c r="AJ37" s="26">
        <f>SUBTOTAL(9,AJ24:AJ36)</f>
        <v>0</v>
      </c>
      <c r="AK37" s="26">
        <f>SUBTOTAL(9,AK24:AK36)</f>
        <v>0</v>
      </c>
      <c r="AL37" s="26">
        <f>SUBTOTAL(9,AL24:AL36)</f>
        <v>0</v>
      </c>
      <c r="AM37" s="26">
        <f>SUBTOTAL(9,AM24:AM36)</f>
        <v>0</v>
      </c>
      <c r="AN37" s="26">
        <f>SUBTOTAL(9,AN24:AN36)</f>
        <v>0</v>
      </c>
      <c r="AO37" s="26">
        <f>SUBTOTAL(9,AO24:AO36)</f>
        <v>0</v>
      </c>
      <c r="AP37" s="26">
        <f>SUBTOTAL(9,AP24:AP36)</f>
        <v>0</v>
      </c>
      <c r="AQ37" s="26">
        <f>SUBTOTAL(9,AQ24:AQ36)</f>
        <v>0</v>
      </c>
      <c r="AR37" s="26">
        <f>SUBTOTAL(9,AR24:AR36)</f>
        <v>0</v>
      </c>
      <c r="AS37" s="26">
        <f>SUBTOTAL(9,AS24:AS36)</f>
        <v>0</v>
      </c>
      <c r="AT37" s="26">
        <f>SUBTOTAL(9,AT24:AT36)</f>
        <v>0</v>
      </c>
      <c r="AU37" s="26">
        <f>SUBTOTAL(9,AU24:AU36)</f>
        <v>0</v>
      </c>
      <c r="AV37" s="26">
        <f>SUBTOTAL(9,AV24:AV36)</f>
        <v>0</v>
      </c>
      <c r="AW37" s="26">
        <f>SUBTOTAL(9,AW24:AW36)</f>
        <v>0</v>
      </c>
      <c r="AX37" s="26">
        <f>SUBTOTAL(9,AX24:AX36)</f>
        <v>0</v>
      </c>
      <c r="AY37" s="26">
        <f>SUBTOTAL(9,AY24:AY36)</f>
        <v>0</v>
      </c>
      <c r="AZ37" s="26">
        <f>SUBTOTAL(9,AZ24:AZ36)</f>
        <v>0</v>
      </c>
      <c r="BA37" s="26">
        <f>SUBTOTAL(9,BA24:BA36)</f>
        <v>0</v>
      </c>
      <c r="BB37" s="26">
        <f>SUBTOTAL(9,BB24:BB36)</f>
        <v>0</v>
      </c>
      <c r="BC37" s="26">
        <f>SUBTOTAL(9,BC24:BC36)</f>
        <v>0</v>
      </c>
      <c r="BD37" s="26">
        <f>SUBTOTAL(9,BD24:BD36)</f>
        <v>0</v>
      </c>
      <c r="BE37" s="26">
        <f>SUBTOTAL(9,BE24:BE36)</f>
        <v>0</v>
      </c>
      <c r="BF37" s="26">
        <f>SUBTOTAL(9,BF24:BF36)</f>
        <v>0</v>
      </c>
      <c r="BG37" s="26">
        <f>SUBTOTAL(9,BG24:BG36)</f>
        <v>0</v>
      </c>
      <c r="BH37" s="26">
        <f>SUBTOTAL(9,BH24:BH36)</f>
        <v>0</v>
      </c>
      <c r="BI37" s="26">
        <f>SUBTOTAL(9,BI24:BI36)</f>
        <v>0</v>
      </c>
      <c r="BJ37" s="26">
        <f>SUBTOTAL(9,BJ24:BJ36)</f>
        <v>0</v>
      </c>
      <c r="BK37" s="26">
        <f>SUBTOTAL(9,BK24:BK36)</f>
        <v>0</v>
      </c>
      <c r="BL37" s="26">
        <f>SUBTOTAL(9,BL24:BL36)</f>
        <v>0</v>
      </c>
      <c r="BM37" s="26">
        <f>SUBTOTAL(9,BM24:BM36)</f>
        <v>0</v>
      </c>
      <c r="BN37" s="26">
        <f>SUBTOTAL(9,BN24:BN36)</f>
        <v>0</v>
      </c>
      <c r="BO37" s="26">
        <f>SUBTOTAL(9,BO24:BO36)</f>
        <v>0</v>
      </c>
      <c r="BP37" s="26">
        <f>SUBTOTAL(9,BP24:BP36)</f>
        <v>0</v>
      </c>
      <c r="BQ37" s="26">
        <f>SUBTOTAL(9,BQ24:BQ36)</f>
        <v>0</v>
      </c>
      <c r="BR37" s="26">
        <f>SUBTOTAL(9,BR24:BR36)</f>
        <v>0</v>
      </c>
      <c r="BS37" s="26">
        <f>SUBTOTAL(9,BS24:BS36)</f>
        <v>0</v>
      </c>
      <c r="BT37" s="26">
        <f>SUBTOTAL(9,BT24:BT36)</f>
        <v>0</v>
      </c>
      <c r="BU37" s="26">
        <f>SUBTOTAL(9,BU24:BU36)</f>
        <v>0</v>
      </c>
      <c r="BV37" s="26">
        <f>SUBTOTAL(9,BV24:BV36)</f>
        <v>0</v>
      </c>
      <c r="BW37" s="26">
        <f>SUBTOTAL(9,BW24:BW36)</f>
        <v>0</v>
      </c>
      <c r="BX37" s="26">
        <f>SUBTOTAL(9,BX24:BX36)</f>
        <v>0</v>
      </c>
      <c r="BY37" s="4"/>
    </row>
    <row r="38" spans="1:77" ht="9.75" customHeight="1" x14ac:dyDescent="0.15">
      <c r="A38" s="4"/>
      <c r="B38" s="4"/>
      <c r="C38" s="4"/>
      <c r="D38" s="4"/>
      <c r="E38" s="4"/>
      <c r="F38" s="4"/>
      <c r="G38" s="2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4"/>
    </row>
    <row r="39" spans="1:77" ht="9.75" customHeight="1" x14ac:dyDescent="0.15">
      <c r="A39" s="4"/>
      <c r="B39" s="131" t="s">
        <v>94</v>
      </c>
      <c r="C39" s="112"/>
      <c r="D39" s="112"/>
      <c r="E39" s="112"/>
      <c r="F39" s="112"/>
      <c r="G39" s="11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9.75" customHeigh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</row>
    <row r="41" spans="1:77" ht="9.75" customHeight="1" x14ac:dyDescent="0.15">
      <c r="A41" s="4"/>
      <c r="B41" s="4"/>
      <c r="C41" s="4"/>
      <c r="D41" s="90" t="str">
        <f>Inputs!I8</f>
        <v>Down payment</v>
      </c>
      <c r="E41" s="90" t="str">
        <f>Inputs!J8</f>
        <v>EUR</v>
      </c>
      <c r="F41" s="91">
        <f>Inputs!K8</f>
        <v>40000</v>
      </c>
      <c r="G41" s="92">
        <f>SUM(I41:DG41)</f>
        <v>40000</v>
      </c>
      <c r="H41" s="90"/>
      <c r="I41" s="19">
        <f>I$89*$F41</f>
        <v>40000</v>
      </c>
      <c r="J41" s="19">
        <f>J$89*$F41</f>
        <v>0</v>
      </c>
      <c r="K41" s="19">
        <f>K$89*$F41</f>
        <v>0</v>
      </c>
      <c r="L41" s="19">
        <f>L$89*$F41</f>
        <v>0</v>
      </c>
      <c r="M41" s="19">
        <f>M$89*$F41</f>
        <v>0</v>
      </c>
      <c r="N41" s="19">
        <f>N$89*$F41</f>
        <v>0</v>
      </c>
      <c r="O41" s="19">
        <f>O$89*$F41</f>
        <v>0</v>
      </c>
      <c r="P41" s="19">
        <f>P$89*$F41</f>
        <v>0</v>
      </c>
      <c r="Q41" s="19">
        <f>Q$89*$F41</f>
        <v>0</v>
      </c>
      <c r="R41" s="19">
        <f>R$89*$F41</f>
        <v>0</v>
      </c>
      <c r="S41" s="19">
        <f>S$89*$F41</f>
        <v>0</v>
      </c>
      <c r="T41" s="19">
        <f>T$89*$F41</f>
        <v>0</v>
      </c>
      <c r="U41" s="19">
        <f>U$89*$F41</f>
        <v>0</v>
      </c>
      <c r="V41" s="19">
        <f>V$89*$F41</f>
        <v>0</v>
      </c>
      <c r="W41" s="19">
        <f>W$89*$F41</f>
        <v>0</v>
      </c>
      <c r="X41" s="19">
        <f>X$89*$F41</f>
        <v>0</v>
      </c>
      <c r="Y41" s="19">
        <f>Y$89*$F41</f>
        <v>0</v>
      </c>
      <c r="Z41" s="19">
        <f>Z$89*$F41</f>
        <v>0</v>
      </c>
      <c r="AA41" s="19">
        <f>AA$89*$F41</f>
        <v>0</v>
      </c>
      <c r="AB41" s="19">
        <f>AB$89*$F41</f>
        <v>0</v>
      </c>
      <c r="AC41" s="19">
        <f>AC$89*$F41</f>
        <v>0</v>
      </c>
      <c r="AD41" s="19">
        <f>AD$89*$F41</f>
        <v>0</v>
      </c>
      <c r="AE41" s="19">
        <f>AE$89*$F41</f>
        <v>0</v>
      </c>
      <c r="AF41" s="19">
        <f>AF$89*$F41</f>
        <v>0</v>
      </c>
      <c r="AG41" s="19">
        <f>AG$89*$F41</f>
        <v>0</v>
      </c>
      <c r="AH41" s="19">
        <f>AH$89*$F41</f>
        <v>0</v>
      </c>
      <c r="AI41" s="19">
        <f>AI$89*$F41</f>
        <v>0</v>
      </c>
      <c r="AJ41" s="19">
        <f>AJ$89*$F41</f>
        <v>0</v>
      </c>
      <c r="AK41" s="19">
        <f>AK$89*$F41</f>
        <v>0</v>
      </c>
      <c r="AL41" s="19">
        <f>AL$89*$F41</f>
        <v>0</v>
      </c>
      <c r="AM41" s="19">
        <f>AM$89*$F41</f>
        <v>0</v>
      </c>
      <c r="AN41" s="19">
        <f>AN$89*$F41</f>
        <v>0</v>
      </c>
      <c r="AO41" s="19">
        <f>AO$89*$F41</f>
        <v>0</v>
      </c>
      <c r="AP41" s="19">
        <f>AP$89*$F41</f>
        <v>0</v>
      </c>
      <c r="AQ41" s="19">
        <f>AQ$89*$F41</f>
        <v>0</v>
      </c>
      <c r="AR41" s="19">
        <f>AR$89*$F41</f>
        <v>0</v>
      </c>
      <c r="AS41" s="19">
        <f>AS$89*$F41</f>
        <v>0</v>
      </c>
      <c r="AT41" s="19">
        <f>AT$89*$F41</f>
        <v>0</v>
      </c>
      <c r="AU41" s="19">
        <f>AU$89*$F41</f>
        <v>0</v>
      </c>
      <c r="AV41" s="19">
        <f>AV$89*$F41</f>
        <v>0</v>
      </c>
      <c r="AW41" s="19">
        <f>AW$89*$F41</f>
        <v>0</v>
      </c>
      <c r="AX41" s="19">
        <f>AX$89*$F41</f>
        <v>0</v>
      </c>
      <c r="AY41" s="19">
        <f>AY$89*$F41</f>
        <v>0</v>
      </c>
      <c r="AZ41" s="19">
        <f>AZ$89*$F41</f>
        <v>0</v>
      </c>
      <c r="BA41" s="19">
        <f>BA$89*$F41</f>
        <v>0</v>
      </c>
      <c r="BB41" s="19">
        <f>BB$89*$F41</f>
        <v>0</v>
      </c>
      <c r="BC41" s="19">
        <f>BC$89*$F41</f>
        <v>0</v>
      </c>
      <c r="BD41" s="19">
        <f>BD$89*$F41</f>
        <v>0</v>
      </c>
      <c r="BE41" s="19">
        <f>BE$89*$F41</f>
        <v>0</v>
      </c>
      <c r="BF41" s="19">
        <f>BF$89*$F41</f>
        <v>0</v>
      </c>
      <c r="BG41" s="19">
        <f>BG$89*$F41</f>
        <v>0</v>
      </c>
      <c r="BH41" s="19">
        <f>BH$89*$F41</f>
        <v>0</v>
      </c>
      <c r="BI41" s="19">
        <f>BI$89*$F41</f>
        <v>0</v>
      </c>
      <c r="BJ41" s="19">
        <f>BJ$89*$F41</f>
        <v>0</v>
      </c>
      <c r="BK41" s="19">
        <f>BK$89*$F41</f>
        <v>0</v>
      </c>
      <c r="BL41" s="19">
        <f>BL$89*$F41</f>
        <v>0</v>
      </c>
      <c r="BM41" s="19">
        <f>BM$89*$F41</f>
        <v>0</v>
      </c>
      <c r="BN41" s="19">
        <f>BN$89*$F41</f>
        <v>0</v>
      </c>
      <c r="BO41" s="19">
        <f>BO$89*$F41</f>
        <v>0</v>
      </c>
      <c r="BP41" s="19">
        <f>BP$89*$F41</f>
        <v>0</v>
      </c>
      <c r="BQ41" s="19">
        <f>BQ$89*$F41</f>
        <v>0</v>
      </c>
      <c r="BR41" s="19">
        <f>BR$89*$F41</f>
        <v>0</v>
      </c>
      <c r="BS41" s="19">
        <f>BS$89*$F41</f>
        <v>0</v>
      </c>
      <c r="BT41" s="19">
        <f>BT$89*$F41</f>
        <v>0</v>
      </c>
      <c r="BU41" s="19">
        <f>BU$89*$F41</f>
        <v>0</v>
      </c>
      <c r="BV41" s="19">
        <f>BV$89*$F41</f>
        <v>0</v>
      </c>
      <c r="BW41" s="19">
        <f>BW$89*$F41</f>
        <v>0</v>
      </c>
      <c r="BX41" s="19">
        <f>BX$89*$F41</f>
        <v>0</v>
      </c>
      <c r="BY41" s="4"/>
    </row>
    <row r="42" spans="1:77" ht="9.75" customHeight="1" x14ac:dyDescent="0.15">
      <c r="A42" s="4"/>
      <c r="B42" s="4"/>
      <c r="C42" s="4"/>
      <c r="D42" s="93" t="str">
        <f>Inputs!I9</f>
        <v>Mortgage amount</v>
      </c>
      <c r="E42" s="93" t="str">
        <f>Inputs!J9</f>
        <v>EUR</v>
      </c>
      <c r="F42" s="91">
        <f>Inputs!K9</f>
        <v>182400</v>
      </c>
      <c r="G42" s="95">
        <f t="shared" ref="G42" si="154">SUM(I42:DG42)</f>
        <v>182400</v>
      </c>
      <c r="H42" s="93"/>
      <c r="I42" s="19">
        <f>I$89*$F42</f>
        <v>182400</v>
      </c>
      <c r="J42" s="19">
        <f>J$89*$F42</f>
        <v>0</v>
      </c>
      <c r="K42" s="19">
        <f>K$89*$F42</f>
        <v>0</v>
      </c>
      <c r="L42" s="19">
        <f>L$89*$F42</f>
        <v>0</v>
      </c>
      <c r="M42" s="19">
        <f>M$89*$F42</f>
        <v>0</v>
      </c>
      <c r="N42" s="19">
        <f>N$89*$F42</f>
        <v>0</v>
      </c>
      <c r="O42" s="19">
        <f>O$89*$F42</f>
        <v>0</v>
      </c>
      <c r="P42" s="19">
        <f>P$89*$F42</f>
        <v>0</v>
      </c>
      <c r="Q42" s="19">
        <f>Q$89*$F42</f>
        <v>0</v>
      </c>
      <c r="R42" s="19">
        <f>R$89*$F42</f>
        <v>0</v>
      </c>
      <c r="S42" s="19">
        <f>S$89*$F42</f>
        <v>0</v>
      </c>
      <c r="T42" s="19">
        <f>T$89*$F42</f>
        <v>0</v>
      </c>
      <c r="U42" s="19">
        <f>U$89*$F42</f>
        <v>0</v>
      </c>
      <c r="V42" s="19">
        <f>V$89*$F42</f>
        <v>0</v>
      </c>
      <c r="W42" s="19">
        <f>W$89*$F42</f>
        <v>0</v>
      </c>
      <c r="X42" s="19">
        <f>X$89*$F42</f>
        <v>0</v>
      </c>
      <c r="Y42" s="19">
        <f>Y$89*$F42</f>
        <v>0</v>
      </c>
      <c r="Z42" s="19">
        <f>Z$89*$F42</f>
        <v>0</v>
      </c>
      <c r="AA42" s="19">
        <f>AA$89*$F42</f>
        <v>0</v>
      </c>
      <c r="AB42" s="19">
        <f>AB$89*$F42</f>
        <v>0</v>
      </c>
      <c r="AC42" s="19">
        <f>AC$89*$F42</f>
        <v>0</v>
      </c>
      <c r="AD42" s="19">
        <f>AD$89*$F42</f>
        <v>0</v>
      </c>
      <c r="AE42" s="19">
        <f>AE$89*$F42</f>
        <v>0</v>
      </c>
      <c r="AF42" s="19">
        <f>AF$89*$F42</f>
        <v>0</v>
      </c>
      <c r="AG42" s="19">
        <f>AG$89*$F42</f>
        <v>0</v>
      </c>
      <c r="AH42" s="19">
        <f>AH$89*$F42</f>
        <v>0</v>
      </c>
      <c r="AI42" s="19">
        <f>AI$89*$F42</f>
        <v>0</v>
      </c>
      <c r="AJ42" s="19">
        <f>AJ$89*$F42</f>
        <v>0</v>
      </c>
      <c r="AK42" s="19">
        <f>AK$89*$F42</f>
        <v>0</v>
      </c>
      <c r="AL42" s="19">
        <f>AL$89*$F42</f>
        <v>0</v>
      </c>
      <c r="AM42" s="19">
        <f>AM$89*$F42</f>
        <v>0</v>
      </c>
      <c r="AN42" s="19">
        <f>AN$89*$F42</f>
        <v>0</v>
      </c>
      <c r="AO42" s="19">
        <f>AO$89*$F42</f>
        <v>0</v>
      </c>
      <c r="AP42" s="19">
        <f>AP$89*$F42</f>
        <v>0</v>
      </c>
      <c r="AQ42" s="19">
        <f>AQ$89*$F42</f>
        <v>0</v>
      </c>
      <c r="AR42" s="19">
        <f>AR$89*$F42</f>
        <v>0</v>
      </c>
      <c r="AS42" s="19">
        <f>AS$89*$F42</f>
        <v>0</v>
      </c>
      <c r="AT42" s="19">
        <f>AT$89*$F42</f>
        <v>0</v>
      </c>
      <c r="AU42" s="19">
        <f>AU$89*$F42</f>
        <v>0</v>
      </c>
      <c r="AV42" s="19">
        <f>AV$89*$F42</f>
        <v>0</v>
      </c>
      <c r="AW42" s="19">
        <f>AW$89*$F42</f>
        <v>0</v>
      </c>
      <c r="AX42" s="19">
        <f>AX$89*$F42</f>
        <v>0</v>
      </c>
      <c r="AY42" s="19">
        <f>AY$89*$F42</f>
        <v>0</v>
      </c>
      <c r="AZ42" s="19">
        <f>AZ$89*$F42</f>
        <v>0</v>
      </c>
      <c r="BA42" s="19">
        <f>BA$89*$F42</f>
        <v>0</v>
      </c>
      <c r="BB42" s="19">
        <f>BB$89*$F42</f>
        <v>0</v>
      </c>
      <c r="BC42" s="19">
        <f>BC$89*$F42</f>
        <v>0</v>
      </c>
      <c r="BD42" s="19">
        <f>BD$89*$F42</f>
        <v>0</v>
      </c>
      <c r="BE42" s="19">
        <f>BE$89*$F42</f>
        <v>0</v>
      </c>
      <c r="BF42" s="19">
        <f>BF$89*$F42</f>
        <v>0</v>
      </c>
      <c r="BG42" s="19">
        <f>BG$89*$F42</f>
        <v>0</v>
      </c>
      <c r="BH42" s="19">
        <f>BH$89*$F42</f>
        <v>0</v>
      </c>
      <c r="BI42" s="19">
        <f>BI$89*$F42</f>
        <v>0</v>
      </c>
      <c r="BJ42" s="19">
        <f>BJ$89*$F42</f>
        <v>0</v>
      </c>
      <c r="BK42" s="19">
        <f>BK$89*$F42</f>
        <v>0</v>
      </c>
      <c r="BL42" s="19">
        <f>BL$89*$F42</f>
        <v>0</v>
      </c>
      <c r="BM42" s="19">
        <f>BM$89*$F42</f>
        <v>0</v>
      </c>
      <c r="BN42" s="19">
        <f>BN$89*$F42</f>
        <v>0</v>
      </c>
      <c r="BO42" s="19">
        <f>BO$89*$F42</f>
        <v>0</v>
      </c>
      <c r="BP42" s="19">
        <f>BP$89*$F42</f>
        <v>0</v>
      </c>
      <c r="BQ42" s="19">
        <f>BQ$89*$F42</f>
        <v>0</v>
      </c>
      <c r="BR42" s="19">
        <f>BR$89*$F42</f>
        <v>0</v>
      </c>
      <c r="BS42" s="19">
        <f>BS$89*$F42</f>
        <v>0</v>
      </c>
      <c r="BT42" s="19">
        <f>BT$89*$F42</f>
        <v>0</v>
      </c>
      <c r="BU42" s="19">
        <f>BU$89*$F42</f>
        <v>0</v>
      </c>
      <c r="BV42" s="19">
        <f>BV$89*$F42</f>
        <v>0</v>
      </c>
      <c r="BW42" s="19">
        <f>BW$89*$F42</f>
        <v>0</v>
      </c>
      <c r="BX42" s="19">
        <f>BX$89*$F42</f>
        <v>0</v>
      </c>
      <c r="BY42" s="4"/>
    </row>
    <row r="43" spans="1:77" ht="9.75" customHeight="1" x14ac:dyDescent="0.15">
      <c r="A43" s="4"/>
      <c r="B43" s="4"/>
      <c r="C43" s="4"/>
      <c r="D43" s="132" t="s">
        <v>17</v>
      </c>
      <c r="E43" s="90" t="str">
        <f>currency</f>
        <v>EUR</v>
      </c>
      <c r="F43" s="96"/>
      <c r="G43" s="133">
        <f>SUM(I43:BX43)</f>
        <v>222400</v>
      </c>
      <c r="H43" s="132"/>
      <c r="I43" s="134">
        <f>SUM(I41:I42)</f>
        <v>222400</v>
      </c>
      <c r="J43" s="134">
        <f t="shared" ref="J43:AI43" si="155">SUM(J41:J42)</f>
        <v>0</v>
      </c>
      <c r="K43" s="134">
        <f t="shared" si="155"/>
        <v>0</v>
      </c>
      <c r="L43" s="134">
        <f t="shared" si="155"/>
        <v>0</v>
      </c>
      <c r="M43" s="134">
        <f t="shared" si="155"/>
        <v>0</v>
      </c>
      <c r="N43" s="134">
        <f t="shared" si="155"/>
        <v>0</v>
      </c>
      <c r="O43" s="134">
        <f t="shared" si="155"/>
        <v>0</v>
      </c>
      <c r="P43" s="134">
        <f t="shared" si="155"/>
        <v>0</v>
      </c>
      <c r="Q43" s="134">
        <f t="shared" si="155"/>
        <v>0</v>
      </c>
      <c r="R43" s="134">
        <f t="shared" si="155"/>
        <v>0</v>
      </c>
      <c r="S43" s="134">
        <f t="shared" si="155"/>
        <v>0</v>
      </c>
      <c r="T43" s="134">
        <f t="shared" si="155"/>
        <v>0</v>
      </c>
      <c r="U43" s="134">
        <f t="shared" si="155"/>
        <v>0</v>
      </c>
      <c r="V43" s="134">
        <f t="shared" si="155"/>
        <v>0</v>
      </c>
      <c r="W43" s="134">
        <f t="shared" si="155"/>
        <v>0</v>
      </c>
      <c r="X43" s="134">
        <f t="shared" si="155"/>
        <v>0</v>
      </c>
      <c r="Y43" s="134">
        <f t="shared" si="155"/>
        <v>0</v>
      </c>
      <c r="Z43" s="134">
        <f t="shared" si="155"/>
        <v>0</v>
      </c>
      <c r="AA43" s="134">
        <f t="shared" si="155"/>
        <v>0</v>
      </c>
      <c r="AB43" s="134">
        <f t="shared" si="155"/>
        <v>0</v>
      </c>
      <c r="AC43" s="134">
        <f t="shared" si="155"/>
        <v>0</v>
      </c>
      <c r="AD43" s="134">
        <f t="shared" si="155"/>
        <v>0</v>
      </c>
      <c r="AE43" s="134">
        <f t="shared" si="155"/>
        <v>0</v>
      </c>
      <c r="AF43" s="134">
        <f t="shared" si="155"/>
        <v>0</v>
      </c>
      <c r="AG43" s="134">
        <f t="shared" si="155"/>
        <v>0</v>
      </c>
      <c r="AH43" s="134">
        <f t="shared" si="155"/>
        <v>0</v>
      </c>
      <c r="AI43" s="134">
        <f t="shared" si="155"/>
        <v>0</v>
      </c>
      <c r="AJ43" s="134">
        <f t="shared" ref="AJ43:BQ43" si="156">SUM(AJ41:AJ42)</f>
        <v>0</v>
      </c>
      <c r="AK43" s="134">
        <f t="shared" si="156"/>
        <v>0</v>
      </c>
      <c r="AL43" s="134">
        <f t="shared" si="156"/>
        <v>0</v>
      </c>
      <c r="AM43" s="134">
        <f t="shared" si="156"/>
        <v>0</v>
      </c>
      <c r="AN43" s="134">
        <f t="shared" si="156"/>
        <v>0</v>
      </c>
      <c r="AO43" s="134">
        <f t="shared" si="156"/>
        <v>0</v>
      </c>
      <c r="AP43" s="134">
        <f t="shared" si="156"/>
        <v>0</v>
      </c>
      <c r="AQ43" s="134">
        <f t="shared" si="156"/>
        <v>0</v>
      </c>
      <c r="AR43" s="134">
        <f t="shared" si="156"/>
        <v>0</v>
      </c>
      <c r="AS43" s="134">
        <f t="shared" si="156"/>
        <v>0</v>
      </c>
      <c r="AT43" s="134">
        <f t="shared" si="156"/>
        <v>0</v>
      </c>
      <c r="AU43" s="134">
        <f t="shared" si="156"/>
        <v>0</v>
      </c>
      <c r="AV43" s="134">
        <f t="shared" si="156"/>
        <v>0</v>
      </c>
      <c r="AW43" s="134">
        <f t="shared" si="156"/>
        <v>0</v>
      </c>
      <c r="AX43" s="134">
        <f t="shared" si="156"/>
        <v>0</v>
      </c>
      <c r="AY43" s="134">
        <f t="shared" si="156"/>
        <v>0</v>
      </c>
      <c r="AZ43" s="134">
        <f t="shared" si="156"/>
        <v>0</v>
      </c>
      <c r="BA43" s="134">
        <f t="shared" si="156"/>
        <v>0</v>
      </c>
      <c r="BB43" s="134">
        <f t="shared" si="156"/>
        <v>0</v>
      </c>
      <c r="BC43" s="134">
        <f t="shared" si="156"/>
        <v>0</v>
      </c>
      <c r="BD43" s="134">
        <f t="shared" si="156"/>
        <v>0</v>
      </c>
      <c r="BE43" s="134">
        <f t="shared" si="156"/>
        <v>0</v>
      </c>
      <c r="BF43" s="134">
        <f t="shared" si="156"/>
        <v>0</v>
      </c>
      <c r="BG43" s="134">
        <f t="shared" si="156"/>
        <v>0</v>
      </c>
      <c r="BH43" s="134">
        <f t="shared" si="156"/>
        <v>0</v>
      </c>
      <c r="BI43" s="134">
        <f t="shared" si="156"/>
        <v>0</v>
      </c>
      <c r="BJ43" s="134">
        <f t="shared" si="156"/>
        <v>0</v>
      </c>
      <c r="BK43" s="134">
        <f t="shared" si="156"/>
        <v>0</v>
      </c>
      <c r="BL43" s="134">
        <f t="shared" si="156"/>
        <v>0</v>
      </c>
      <c r="BM43" s="134">
        <f t="shared" si="156"/>
        <v>0</v>
      </c>
      <c r="BN43" s="134">
        <f t="shared" si="156"/>
        <v>0</v>
      </c>
      <c r="BO43" s="134">
        <f t="shared" si="156"/>
        <v>0</v>
      </c>
      <c r="BP43" s="134">
        <f t="shared" si="156"/>
        <v>0</v>
      </c>
      <c r="BQ43" s="134">
        <f t="shared" si="156"/>
        <v>0</v>
      </c>
      <c r="BR43" s="134">
        <f t="shared" ref="BR43:BX43" si="157">SUM(BR41:BR42)</f>
        <v>0</v>
      </c>
      <c r="BS43" s="134">
        <f t="shared" si="157"/>
        <v>0</v>
      </c>
      <c r="BT43" s="134">
        <f t="shared" si="157"/>
        <v>0</v>
      </c>
      <c r="BU43" s="134">
        <f t="shared" si="157"/>
        <v>0</v>
      </c>
      <c r="BV43" s="134">
        <f t="shared" si="157"/>
        <v>0</v>
      </c>
      <c r="BW43" s="134">
        <f t="shared" si="157"/>
        <v>0</v>
      </c>
      <c r="BX43" s="134">
        <f t="shared" si="157"/>
        <v>0</v>
      </c>
      <c r="BY43" s="4"/>
    </row>
    <row r="44" spans="1:77" ht="9.75" customHeight="1" x14ac:dyDescent="0.15">
      <c r="A44" s="4"/>
      <c r="B44" s="4"/>
      <c r="C44" s="4"/>
      <c r="D44" s="80"/>
      <c r="E44" s="80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</row>
    <row r="45" spans="1:77" ht="9.75" customHeight="1" x14ac:dyDescent="0.15">
      <c r="A45" s="4"/>
      <c r="B45" s="4"/>
      <c r="C45" s="4"/>
      <c r="D45" s="99" t="str">
        <f>Inputs!C10</f>
        <v>Property price</v>
      </c>
      <c r="E45" s="93" t="str">
        <f>Inputs!D10</f>
        <v>EUR</v>
      </c>
      <c r="F45" s="91">
        <f>Inputs!E10</f>
        <v>205000</v>
      </c>
      <c r="G45" s="19">
        <f t="shared" ref="G45:G48" si="158">SUM(I45:DG45)</f>
        <v>205000</v>
      </c>
      <c r="H45" s="4"/>
      <c r="I45" s="19">
        <f>I$89*$F45</f>
        <v>205000</v>
      </c>
      <c r="J45" s="19">
        <f>J$89*$F45</f>
        <v>0</v>
      </c>
      <c r="K45" s="19">
        <f>K$89*$F45</f>
        <v>0</v>
      </c>
      <c r="L45" s="19">
        <f>L$89*$F45</f>
        <v>0</v>
      </c>
      <c r="M45" s="19">
        <f>M$89*$F45</f>
        <v>0</v>
      </c>
      <c r="N45" s="19">
        <f>N$89*$F45</f>
        <v>0</v>
      </c>
      <c r="O45" s="19">
        <f>O$89*$F45</f>
        <v>0</v>
      </c>
      <c r="P45" s="19">
        <f>P$89*$F45</f>
        <v>0</v>
      </c>
      <c r="Q45" s="19">
        <f>Q$89*$F45</f>
        <v>0</v>
      </c>
      <c r="R45" s="19">
        <f>R$89*$F45</f>
        <v>0</v>
      </c>
      <c r="S45" s="19">
        <f>S$89*$F45</f>
        <v>0</v>
      </c>
      <c r="T45" s="19">
        <f>T$89*$F45</f>
        <v>0</v>
      </c>
      <c r="U45" s="19">
        <f>U$89*$F45</f>
        <v>0</v>
      </c>
      <c r="V45" s="19">
        <f>V$89*$F45</f>
        <v>0</v>
      </c>
      <c r="W45" s="19">
        <f>W$89*$F45</f>
        <v>0</v>
      </c>
      <c r="X45" s="19">
        <f>X$89*$F45</f>
        <v>0</v>
      </c>
      <c r="Y45" s="19">
        <f>Y$89*$F45</f>
        <v>0</v>
      </c>
      <c r="Z45" s="19">
        <f>Z$89*$F45</f>
        <v>0</v>
      </c>
      <c r="AA45" s="19">
        <f>AA$89*$F45</f>
        <v>0</v>
      </c>
      <c r="AB45" s="19">
        <f>AB$89*$F45</f>
        <v>0</v>
      </c>
      <c r="AC45" s="19">
        <f>AC$89*$F45</f>
        <v>0</v>
      </c>
      <c r="AD45" s="19">
        <f>AD$89*$F45</f>
        <v>0</v>
      </c>
      <c r="AE45" s="19">
        <f>AE$89*$F45</f>
        <v>0</v>
      </c>
      <c r="AF45" s="19">
        <f>AF$89*$F45</f>
        <v>0</v>
      </c>
      <c r="AG45" s="19">
        <f>AG$89*$F45</f>
        <v>0</v>
      </c>
      <c r="AH45" s="19">
        <f>AH$89*$F45</f>
        <v>0</v>
      </c>
      <c r="AI45" s="19">
        <f>AI$89*$F45</f>
        <v>0</v>
      </c>
      <c r="AJ45" s="19">
        <f>AJ$89*$F45</f>
        <v>0</v>
      </c>
      <c r="AK45" s="19">
        <f>AK$89*$F45</f>
        <v>0</v>
      </c>
      <c r="AL45" s="19">
        <f>AL$89*$F45</f>
        <v>0</v>
      </c>
      <c r="AM45" s="19">
        <f>AM$89*$F45</f>
        <v>0</v>
      </c>
      <c r="AN45" s="19">
        <f>AN$89*$F45</f>
        <v>0</v>
      </c>
      <c r="AO45" s="19">
        <f>AO$89*$F45</f>
        <v>0</v>
      </c>
      <c r="AP45" s="19">
        <f>AP$89*$F45</f>
        <v>0</v>
      </c>
      <c r="AQ45" s="19">
        <f>AQ$89*$F45</f>
        <v>0</v>
      </c>
      <c r="AR45" s="19">
        <f>AR$89*$F45</f>
        <v>0</v>
      </c>
      <c r="AS45" s="19">
        <f>AS$89*$F45</f>
        <v>0</v>
      </c>
      <c r="AT45" s="19">
        <f>AT$89*$F45</f>
        <v>0</v>
      </c>
      <c r="AU45" s="19">
        <f>AU$89*$F45</f>
        <v>0</v>
      </c>
      <c r="AV45" s="19">
        <f>AV$89*$F45</f>
        <v>0</v>
      </c>
      <c r="AW45" s="19">
        <f>AW$89*$F45</f>
        <v>0</v>
      </c>
      <c r="AX45" s="19">
        <f>AX$89*$F45</f>
        <v>0</v>
      </c>
      <c r="AY45" s="19">
        <f>AY$89*$F45</f>
        <v>0</v>
      </c>
      <c r="AZ45" s="19">
        <f>AZ$89*$F45</f>
        <v>0</v>
      </c>
      <c r="BA45" s="19">
        <f>BA$89*$F45</f>
        <v>0</v>
      </c>
      <c r="BB45" s="19">
        <f>BB$89*$F45</f>
        <v>0</v>
      </c>
      <c r="BC45" s="19">
        <f>BC$89*$F45</f>
        <v>0</v>
      </c>
      <c r="BD45" s="19">
        <f>BD$89*$F45</f>
        <v>0</v>
      </c>
      <c r="BE45" s="19">
        <f>BE$89*$F45</f>
        <v>0</v>
      </c>
      <c r="BF45" s="19">
        <f>BF$89*$F45</f>
        <v>0</v>
      </c>
      <c r="BG45" s="19">
        <f>BG$89*$F45</f>
        <v>0</v>
      </c>
      <c r="BH45" s="19">
        <f>BH$89*$F45</f>
        <v>0</v>
      </c>
      <c r="BI45" s="19">
        <f>BI$89*$F45</f>
        <v>0</v>
      </c>
      <c r="BJ45" s="19">
        <f>BJ$89*$F45</f>
        <v>0</v>
      </c>
      <c r="BK45" s="19">
        <f>BK$89*$F45</f>
        <v>0</v>
      </c>
      <c r="BL45" s="19">
        <f>BL$89*$F45</f>
        <v>0</v>
      </c>
      <c r="BM45" s="19">
        <f>BM$89*$F45</f>
        <v>0</v>
      </c>
      <c r="BN45" s="19">
        <f>BN$89*$F45</f>
        <v>0</v>
      </c>
      <c r="BO45" s="19">
        <f>BO$89*$F45</f>
        <v>0</v>
      </c>
      <c r="BP45" s="19">
        <f>BP$89*$F45</f>
        <v>0</v>
      </c>
      <c r="BQ45" s="19">
        <f>BQ$89*$F45</f>
        <v>0</v>
      </c>
      <c r="BR45" s="19">
        <f>BR$89*$F45</f>
        <v>0</v>
      </c>
      <c r="BS45" s="19">
        <f>BS$89*$F45</f>
        <v>0</v>
      </c>
      <c r="BT45" s="19">
        <f>BT$89*$F45</f>
        <v>0</v>
      </c>
      <c r="BU45" s="19">
        <f>BU$89*$F45</f>
        <v>0</v>
      </c>
      <c r="BV45" s="19">
        <f>BV$89*$F45</f>
        <v>0</v>
      </c>
      <c r="BW45" s="19">
        <f>BW$89*$F45</f>
        <v>0</v>
      </c>
      <c r="BX45" s="19">
        <f>BX$89*$F45</f>
        <v>0</v>
      </c>
      <c r="BY45" s="4"/>
    </row>
    <row r="46" spans="1:77" ht="9.75" customHeight="1" x14ac:dyDescent="0.15">
      <c r="A46" s="4"/>
      <c r="B46" s="4"/>
      <c r="C46" s="4"/>
      <c r="D46" s="99" t="str">
        <f>Inputs!C11</f>
        <v>Contract signing fees</v>
      </c>
      <c r="E46" s="93" t="str">
        <f>Inputs!D11</f>
        <v>EUR</v>
      </c>
      <c r="F46" s="91">
        <f>Inputs!E11</f>
        <v>1000</v>
      </c>
      <c r="G46" s="19">
        <f t="shared" si="158"/>
        <v>1000</v>
      </c>
      <c r="H46" s="4"/>
      <c r="I46" s="19">
        <f>I$89*$F46</f>
        <v>1000</v>
      </c>
      <c r="J46" s="19">
        <f>J$89*$F46</f>
        <v>0</v>
      </c>
      <c r="K46" s="19">
        <f>K$89*$F46</f>
        <v>0</v>
      </c>
      <c r="L46" s="19">
        <f>L$89*$F46</f>
        <v>0</v>
      </c>
      <c r="M46" s="19">
        <f>M$89*$F46</f>
        <v>0</v>
      </c>
      <c r="N46" s="19">
        <f>N$89*$F46</f>
        <v>0</v>
      </c>
      <c r="O46" s="19">
        <f>O$89*$F46</f>
        <v>0</v>
      </c>
      <c r="P46" s="19">
        <f>P$89*$F46</f>
        <v>0</v>
      </c>
      <c r="Q46" s="19">
        <f>Q$89*$F46</f>
        <v>0</v>
      </c>
      <c r="R46" s="19">
        <f>R$89*$F46</f>
        <v>0</v>
      </c>
      <c r="S46" s="19">
        <f>S$89*$F46</f>
        <v>0</v>
      </c>
      <c r="T46" s="19">
        <f>T$89*$F46</f>
        <v>0</v>
      </c>
      <c r="U46" s="19">
        <f>U$89*$F46</f>
        <v>0</v>
      </c>
      <c r="V46" s="19">
        <f>V$89*$F46</f>
        <v>0</v>
      </c>
      <c r="W46" s="19">
        <f>W$89*$F46</f>
        <v>0</v>
      </c>
      <c r="X46" s="19">
        <f>X$89*$F46</f>
        <v>0</v>
      </c>
      <c r="Y46" s="19">
        <f>Y$89*$F46</f>
        <v>0</v>
      </c>
      <c r="Z46" s="19">
        <f>Z$89*$F46</f>
        <v>0</v>
      </c>
      <c r="AA46" s="19">
        <f>AA$89*$F46</f>
        <v>0</v>
      </c>
      <c r="AB46" s="19">
        <f>AB$89*$F46</f>
        <v>0</v>
      </c>
      <c r="AC46" s="19">
        <f>AC$89*$F46</f>
        <v>0</v>
      </c>
      <c r="AD46" s="19">
        <f>AD$89*$F46</f>
        <v>0</v>
      </c>
      <c r="AE46" s="19">
        <f>AE$89*$F46</f>
        <v>0</v>
      </c>
      <c r="AF46" s="19">
        <f>AF$89*$F46</f>
        <v>0</v>
      </c>
      <c r="AG46" s="19">
        <f>AG$89*$F46</f>
        <v>0</v>
      </c>
      <c r="AH46" s="19">
        <f>AH$89*$F46</f>
        <v>0</v>
      </c>
      <c r="AI46" s="19">
        <f>AI$89*$F46</f>
        <v>0</v>
      </c>
      <c r="AJ46" s="19">
        <f>AJ$89*$F46</f>
        <v>0</v>
      </c>
      <c r="AK46" s="19">
        <f>AK$89*$F46</f>
        <v>0</v>
      </c>
      <c r="AL46" s="19">
        <f>AL$89*$F46</f>
        <v>0</v>
      </c>
      <c r="AM46" s="19">
        <f>AM$89*$F46</f>
        <v>0</v>
      </c>
      <c r="AN46" s="19">
        <f>AN$89*$F46</f>
        <v>0</v>
      </c>
      <c r="AO46" s="19">
        <f>AO$89*$F46</f>
        <v>0</v>
      </c>
      <c r="AP46" s="19">
        <f>AP$89*$F46</f>
        <v>0</v>
      </c>
      <c r="AQ46" s="19">
        <f>AQ$89*$F46</f>
        <v>0</v>
      </c>
      <c r="AR46" s="19">
        <f>AR$89*$F46</f>
        <v>0</v>
      </c>
      <c r="AS46" s="19">
        <f>AS$89*$F46</f>
        <v>0</v>
      </c>
      <c r="AT46" s="19">
        <f>AT$89*$F46</f>
        <v>0</v>
      </c>
      <c r="AU46" s="19">
        <f>AU$89*$F46</f>
        <v>0</v>
      </c>
      <c r="AV46" s="19">
        <f>AV$89*$F46</f>
        <v>0</v>
      </c>
      <c r="AW46" s="19">
        <f>AW$89*$F46</f>
        <v>0</v>
      </c>
      <c r="AX46" s="19">
        <f>AX$89*$F46</f>
        <v>0</v>
      </c>
      <c r="AY46" s="19">
        <f>AY$89*$F46</f>
        <v>0</v>
      </c>
      <c r="AZ46" s="19">
        <f>AZ$89*$F46</f>
        <v>0</v>
      </c>
      <c r="BA46" s="19">
        <f>BA$89*$F46</f>
        <v>0</v>
      </c>
      <c r="BB46" s="19">
        <f>BB$89*$F46</f>
        <v>0</v>
      </c>
      <c r="BC46" s="19">
        <f>BC$89*$F46</f>
        <v>0</v>
      </c>
      <c r="BD46" s="19">
        <f>BD$89*$F46</f>
        <v>0</v>
      </c>
      <c r="BE46" s="19">
        <f>BE$89*$F46</f>
        <v>0</v>
      </c>
      <c r="BF46" s="19">
        <f>BF$89*$F46</f>
        <v>0</v>
      </c>
      <c r="BG46" s="19">
        <f>BG$89*$F46</f>
        <v>0</v>
      </c>
      <c r="BH46" s="19">
        <f>BH$89*$F46</f>
        <v>0</v>
      </c>
      <c r="BI46" s="19">
        <f>BI$89*$F46</f>
        <v>0</v>
      </c>
      <c r="BJ46" s="19">
        <f>BJ$89*$F46</f>
        <v>0</v>
      </c>
      <c r="BK46" s="19">
        <f>BK$89*$F46</f>
        <v>0</v>
      </c>
      <c r="BL46" s="19">
        <f>BL$89*$F46</f>
        <v>0</v>
      </c>
      <c r="BM46" s="19">
        <f>BM$89*$F46</f>
        <v>0</v>
      </c>
      <c r="BN46" s="19">
        <f>BN$89*$F46</f>
        <v>0</v>
      </c>
      <c r="BO46" s="19">
        <f>BO$89*$F46</f>
        <v>0</v>
      </c>
      <c r="BP46" s="19">
        <f>BP$89*$F46</f>
        <v>0</v>
      </c>
      <c r="BQ46" s="19">
        <f>BQ$89*$F46</f>
        <v>0</v>
      </c>
      <c r="BR46" s="19">
        <f>BR$89*$F46</f>
        <v>0</v>
      </c>
      <c r="BS46" s="19">
        <f>BS$89*$F46</f>
        <v>0</v>
      </c>
      <c r="BT46" s="19">
        <f>BT$89*$F46</f>
        <v>0</v>
      </c>
      <c r="BU46" s="19">
        <f>BU$89*$F46</f>
        <v>0</v>
      </c>
      <c r="BV46" s="19">
        <f>BV$89*$F46</f>
        <v>0</v>
      </c>
      <c r="BW46" s="19">
        <f>BW$89*$F46</f>
        <v>0</v>
      </c>
      <c r="BX46" s="19">
        <f>BX$89*$F46</f>
        <v>0</v>
      </c>
      <c r="BY46" s="4"/>
    </row>
    <row r="47" spans="1:77" ht="9.75" customHeight="1" x14ac:dyDescent="0.15">
      <c r="A47" s="4"/>
      <c r="B47" s="4"/>
      <c r="C47" s="4"/>
      <c r="D47" s="99" t="str">
        <f>Inputs!C12</f>
        <v>Acquisition fees (i.e. Notary fees)</v>
      </c>
      <c r="E47" s="93" t="str">
        <f>Inputs!D12</f>
        <v>EUR</v>
      </c>
      <c r="F47" s="91">
        <f>Inputs!E12</f>
        <v>16400</v>
      </c>
      <c r="G47" s="97">
        <f t="shared" si="158"/>
        <v>16400</v>
      </c>
      <c r="H47" s="80"/>
      <c r="I47" s="19">
        <f>I$89*$F47</f>
        <v>16400</v>
      </c>
      <c r="J47" s="19">
        <f>J$89*$F47</f>
        <v>0</v>
      </c>
      <c r="K47" s="19">
        <f>K$89*$F47</f>
        <v>0</v>
      </c>
      <c r="L47" s="19">
        <f>L$89*$F47</f>
        <v>0</v>
      </c>
      <c r="M47" s="19">
        <f>M$89*$F47</f>
        <v>0</v>
      </c>
      <c r="N47" s="19">
        <f>N$89*$F47</f>
        <v>0</v>
      </c>
      <c r="O47" s="19">
        <f>O$89*$F47</f>
        <v>0</v>
      </c>
      <c r="P47" s="19">
        <f>P$89*$F47</f>
        <v>0</v>
      </c>
      <c r="Q47" s="19">
        <f>Q$89*$F47</f>
        <v>0</v>
      </c>
      <c r="R47" s="19">
        <f>R$89*$F47</f>
        <v>0</v>
      </c>
      <c r="S47" s="19">
        <f>S$89*$F47</f>
        <v>0</v>
      </c>
      <c r="T47" s="19">
        <f>T$89*$F47</f>
        <v>0</v>
      </c>
      <c r="U47" s="19">
        <f>U$89*$F47</f>
        <v>0</v>
      </c>
      <c r="V47" s="19">
        <f>V$89*$F47</f>
        <v>0</v>
      </c>
      <c r="W47" s="19">
        <f>W$89*$F47</f>
        <v>0</v>
      </c>
      <c r="X47" s="19">
        <f>X$89*$F47</f>
        <v>0</v>
      </c>
      <c r="Y47" s="19">
        <f>Y$89*$F47</f>
        <v>0</v>
      </c>
      <c r="Z47" s="19">
        <f>Z$89*$F47</f>
        <v>0</v>
      </c>
      <c r="AA47" s="19">
        <f>AA$89*$F47</f>
        <v>0</v>
      </c>
      <c r="AB47" s="19">
        <f>AB$89*$F47</f>
        <v>0</v>
      </c>
      <c r="AC47" s="19">
        <f>AC$89*$F47</f>
        <v>0</v>
      </c>
      <c r="AD47" s="19">
        <f>AD$89*$F47</f>
        <v>0</v>
      </c>
      <c r="AE47" s="19">
        <f>AE$89*$F47</f>
        <v>0</v>
      </c>
      <c r="AF47" s="19">
        <f>AF$89*$F47</f>
        <v>0</v>
      </c>
      <c r="AG47" s="19">
        <f>AG$89*$F47</f>
        <v>0</v>
      </c>
      <c r="AH47" s="19">
        <f>AH$89*$F47</f>
        <v>0</v>
      </c>
      <c r="AI47" s="19">
        <f>AI$89*$F47</f>
        <v>0</v>
      </c>
      <c r="AJ47" s="19">
        <f>AJ$89*$F47</f>
        <v>0</v>
      </c>
      <c r="AK47" s="19">
        <f>AK$89*$F47</f>
        <v>0</v>
      </c>
      <c r="AL47" s="19">
        <f>AL$89*$F47</f>
        <v>0</v>
      </c>
      <c r="AM47" s="19">
        <f>AM$89*$F47</f>
        <v>0</v>
      </c>
      <c r="AN47" s="19">
        <f>AN$89*$F47</f>
        <v>0</v>
      </c>
      <c r="AO47" s="19">
        <f>AO$89*$F47</f>
        <v>0</v>
      </c>
      <c r="AP47" s="19">
        <f>AP$89*$F47</f>
        <v>0</v>
      </c>
      <c r="AQ47" s="19">
        <f>AQ$89*$F47</f>
        <v>0</v>
      </c>
      <c r="AR47" s="19">
        <f>AR$89*$F47</f>
        <v>0</v>
      </c>
      <c r="AS47" s="19">
        <f>AS$89*$F47</f>
        <v>0</v>
      </c>
      <c r="AT47" s="19">
        <f>AT$89*$F47</f>
        <v>0</v>
      </c>
      <c r="AU47" s="19">
        <f>AU$89*$F47</f>
        <v>0</v>
      </c>
      <c r="AV47" s="19">
        <f>AV$89*$F47</f>
        <v>0</v>
      </c>
      <c r="AW47" s="19">
        <f>AW$89*$F47</f>
        <v>0</v>
      </c>
      <c r="AX47" s="19">
        <f>AX$89*$F47</f>
        <v>0</v>
      </c>
      <c r="AY47" s="19">
        <f>AY$89*$F47</f>
        <v>0</v>
      </c>
      <c r="AZ47" s="19">
        <f>AZ$89*$F47</f>
        <v>0</v>
      </c>
      <c r="BA47" s="19">
        <f>BA$89*$F47</f>
        <v>0</v>
      </c>
      <c r="BB47" s="19">
        <f>BB$89*$F47</f>
        <v>0</v>
      </c>
      <c r="BC47" s="19">
        <f>BC$89*$F47</f>
        <v>0</v>
      </c>
      <c r="BD47" s="19">
        <f>BD$89*$F47</f>
        <v>0</v>
      </c>
      <c r="BE47" s="19">
        <f>BE$89*$F47</f>
        <v>0</v>
      </c>
      <c r="BF47" s="19">
        <f>BF$89*$F47</f>
        <v>0</v>
      </c>
      <c r="BG47" s="19">
        <f>BG$89*$F47</f>
        <v>0</v>
      </c>
      <c r="BH47" s="19">
        <f>BH$89*$F47</f>
        <v>0</v>
      </c>
      <c r="BI47" s="19">
        <f>BI$89*$F47</f>
        <v>0</v>
      </c>
      <c r="BJ47" s="19">
        <f>BJ$89*$F47</f>
        <v>0</v>
      </c>
      <c r="BK47" s="19">
        <f>BK$89*$F47</f>
        <v>0</v>
      </c>
      <c r="BL47" s="19">
        <f>BL$89*$F47</f>
        <v>0</v>
      </c>
      <c r="BM47" s="19">
        <f>BM$89*$F47</f>
        <v>0</v>
      </c>
      <c r="BN47" s="19">
        <f>BN$89*$F47</f>
        <v>0</v>
      </c>
      <c r="BO47" s="19">
        <f>BO$89*$F47</f>
        <v>0</v>
      </c>
      <c r="BP47" s="19">
        <f>BP$89*$F47</f>
        <v>0</v>
      </c>
      <c r="BQ47" s="19">
        <f>BQ$89*$F47</f>
        <v>0</v>
      </c>
      <c r="BR47" s="19">
        <f>BR$89*$F47</f>
        <v>0</v>
      </c>
      <c r="BS47" s="19">
        <f>BS$89*$F47</f>
        <v>0</v>
      </c>
      <c r="BT47" s="19">
        <f>BT$89*$F47</f>
        <v>0</v>
      </c>
      <c r="BU47" s="19">
        <f>BU$89*$F47</f>
        <v>0</v>
      </c>
      <c r="BV47" s="19">
        <f>BV$89*$F47</f>
        <v>0</v>
      </c>
      <c r="BW47" s="19">
        <f>BW$89*$F47</f>
        <v>0</v>
      </c>
      <c r="BX47" s="19">
        <f>BX$89*$F47</f>
        <v>0</v>
      </c>
      <c r="BY47" s="4"/>
    </row>
    <row r="48" spans="1:77" ht="9.75" customHeight="1" x14ac:dyDescent="0.15">
      <c r="A48" s="4"/>
      <c r="B48" s="4"/>
      <c r="C48" s="4"/>
      <c r="D48" s="93" t="str">
        <f>Inputs!C13</f>
        <v>Total acquisition price</v>
      </c>
      <c r="E48" s="93" t="str">
        <f>Inputs!D13</f>
        <v>EUR</v>
      </c>
      <c r="F48" s="98"/>
      <c r="G48" s="97">
        <f t="shared" si="158"/>
        <v>222400</v>
      </c>
      <c r="H48" s="80"/>
      <c r="I48" s="30">
        <f t="shared" ref="I48" si="159">SUM(I45:I47)</f>
        <v>222400</v>
      </c>
      <c r="J48" s="30">
        <f t="shared" ref="J48:AI48" si="160">SUM(J45:J47)</f>
        <v>0</v>
      </c>
      <c r="K48" s="30">
        <f t="shared" si="160"/>
        <v>0</v>
      </c>
      <c r="L48" s="30">
        <f t="shared" si="160"/>
        <v>0</v>
      </c>
      <c r="M48" s="30">
        <f t="shared" si="160"/>
        <v>0</v>
      </c>
      <c r="N48" s="30">
        <f t="shared" si="160"/>
        <v>0</v>
      </c>
      <c r="O48" s="30">
        <f t="shared" si="160"/>
        <v>0</v>
      </c>
      <c r="P48" s="30">
        <f t="shared" si="160"/>
        <v>0</v>
      </c>
      <c r="Q48" s="30">
        <f t="shared" si="160"/>
        <v>0</v>
      </c>
      <c r="R48" s="30">
        <f t="shared" si="160"/>
        <v>0</v>
      </c>
      <c r="S48" s="30">
        <f t="shared" si="160"/>
        <v>0</v>
      </c>
      <c r="T48" s="30">
        <f t="shared" si="160"/>
        <v>0</v>
      </c>
      <c r="U48" s="30">
        <f t="shared" si="160"/>
        <v>0</v>
      </c>
      <c r="V48" s="30">
        <f t="shared" si="160"/>
        <v>0</v>
      </c>
      <c r="W48" s="30">
        <f t="shared" si="160"/>
        <v>0</v>
      </c>
      <c r="X48" s="30">
        <f t="shared" si="160"/>
        <v>0</v>
      </c>
      <c r="Y48" s="30">
        <f t="shared" si="160"/>
        <v>0</v>
      </c>
      <c r="Z48" s="30">
        <f t="shared" si="160"/>
        <v>0</v>
      </c>
      <c r="AA48" s="30">
        <f t="shared" si="160"/>
        <v>0</v>
      </c>
      <c r="AB48" s="30">
        <f t="shared" si="160"/>
        <v>0</v>
      </c>
      <c r="AC48" s="30">
        <f t="shared" si="160"/>
        <v>0</v>
      </c>
      <c r="AD48" s="30">
        <f t="shared" si="160"/>
        <v>0</v>
      </c>
      <c r="AE48" s="30">
        <f t="shared" si="160"/>
        <v>0</v>
      </c>
      <c r="AF48" s="30">
        <f t="shared" si="160"/>
        <v>0</v>
      </c>
      <c r="AG48" s="30">
        <f t="shared" si="160"/>
        <v>0</v>
      </c>
      <c r="AH48" s="30">
        <f t="shared" si="160"/>
        <v>0</v>
      </c>
      <c r="AI48" s="30">
        <f t="shared" si="160"/>
        <v>0</v>
      </c>
      <c r="AJ48" s="30">
        <f t="shared" ref="AJ48:BQ48" si="161">SUM(AJ45:AJ47)</f>
        <v>0</v>
      </c>
      <c r="AK48" s="30">
        <f t="shared" si="161"/>
        <v>0</v>
      </c>
      <c r="AL48" s="30">
        <f t="shared" si="161"/>
        <v>0</v>
      </c>
      <c r="AM48" s="30">
        <f t="shared" si="161"/>
        <v>0</v>
      </c>
      <c r="AN48" s="30">
        <f t="shared" si="161"/>
        <v>0</v>
      </c>
      <c r="AO48" s="30">
        <f t="shared" si="161"/>
        <v>0</v>
      </c>
      <c r="AP48" s="30">
        <f t="shared" si="161"/>
        <v>0</v>
      </c>
      <c r="AQ48" s="30">
        <f t="shared" si="161"/>
        <v>0</v>
      </c>
      <c r="AR48" s="30">
        <f t="shared" si="161"/>
        <v>0</v>
      </c>
      <c r="AS48" s="30">
        <f t="shared" si="161"/>
        <v>0</v>
      </c>
      <c r="AT48" s="30">
        <f t="shared" si="161"/>
        <v>0</v>
      </c>
      <c r="AU48" s="30">
        <f t="shared" si="161"/>
        <v>0</v>
      </c>
      <c r="AV48" s="30">
        <f t="shared" si="161"/>
        <v>0</v>
      </c>
      <c r="AW48" s="30">
        <f t="shared" si="161"/>
        <v>0</v>
      </c>
      <c r="AX48" s="30">
        <f t="shared" si="161"/>
        <v>0</v>
      </c>
      <c r="AY48" s="30">
        <f t="shared" si="161"/>
        <v>0</v>
      </c>
      <c r="AZ48" s="30">
        <f t="shared" si="161"/>
        <v>0</v>
      </c>
      <c r="BA48" s="30">
        <f t="shared" si="161"/>
        <v>0</v>
      </c>
      <c r="BB48" s="30">
        <f t="shared" si="161"/>
        <v>0</v>
      </c>
      <c r="BC48" s="30">
        <f t="shared" si="161"/>
        <v>0</v>
      </c>
      <c r="BD48" s="30">
        <f t="shared" si="161"/>
        <v>0</v>
      </c>
      <c r="BE48" s="30">
        <f t="shared" si="161"/>
        <v>0</v>
      </c>
      <c r="BF48" s="30">
        <f t="shared" si="161"/>
        <v>0</v>
      </c>
      <c r="BG48" s="30">
        <f t="shared" si="161"/>
        <v>0</v>
      </c>
      <c r="BH48" s="30">
        <f t="shared" si="161"/>
        <v>0</v>
      </c>
      <c r="BI48" s="30">
        <f t="shared" si="161"/>
        <v>0</v>
      </c>
      <c r="BJ48" s="30">
        <f t="shared" si="161"/>
        <v>0</v>
      </c>
      <c r="BK48" s="30">
        <f t="shared" si="161"/>
        <v>0</v>
      </c>
      <c r="BL48" s="30">
        <f t="shared" si="161"/>
        <v>0</v>
      </c>
      <c r="BM48" s="30">
        <f t="shared" si="161"/>
        <v>0</v>
      </c>
      <c r="BN48" s="30">
        <f t="shared" si="161"/>
        <v>0</v>
      </c>
      <c r="BO48" s="30">
        <f t="shared" si="161"/>
        <v>0</v>
      </c>
      <c r="BP48" s="30">
        <f t="shared" si="161"/>
        <v>0</v>
      </c>
      <c r="BQ48" s="30">
        <f t="shared" si="161"/>
        <v>0</v>
      </c>
      <c r="BR48" s="30">
        <f t="shared" ref="BR48:BX48" si="162">SUM(BR45:BR47)</f>
        <v>0</v>
      </c>
      <c r="BS48" s="30">
        <f t="shared" si="162"/>
        <v>0</v>
      </c>
      <c r="BT48" s="30">
        <f t="shared" si="162"/>
        <v>0</v>
      </c>
      <c r="BU48" s="30">
        <f t="shared" si="162"/>
        <v>0</v>
      </c>
      <c r="BV48" s="30">
        <f t="shared" si="162"/>
        <v>0</v>
      </c>
      <c r="BW48" s="30">
        <f t="shared" si="162"/>
        <v>0</v>
      </c>
      <c r="BX48" s="30">
        <f t="shared" si="162"/>
        <v>0</v>
      </c>
      <c r="BY48" s="4"/>
    </row>
    <row r="49" spans="1:77" ht="9.75" customHeight="1" x14ac:dyDescent="0.15">
      <c r="A49" s="4"/>
      <c r="B49" s="4"/>
      <c r="C49" s="4"/>
      <c r="D49" s="132" t="s">
        <v>18</v>
      </c>
      <c r="E49" s="90" t="str">
        <f>currency</f>
        <v>EUR</v>
      </c>
      <c r="F49" s="101"/>
      <c r="G49" s="133">
        <f>SUM(I49:BX49)</f>
        <v>222400</v>
      </c>
      <c r="H49" s="132"/>
      <c r="I49" s="134">
        <f>I48</f>
        <v>222400</v>
      </c>
      <c r="J49" s="134">
        <f t="shared" ref="J49:AI49" si="163">J48</f>
        <v>0</v>
      </c>
      <c r="K49" s="134">
        <f t="shared" si="163"/>
        <v>0</v>
      </c>
      <c r="L49" s="134">
        <f t="shared" si="163"/>
        <v>0</v>
      </c>
      <c r="M49" s="134">
        <f t="shared" si="163"/>
        <v>0</v>
      </c>
      <c r="N49" s="134">
        <f t="shared" si="163"/>
        <v>0</v>
      </c>
      <c r="O49" s="134">
        <f t="shared" si="163"/>
        <v>0</v>
      </c>
      <c r="P49" s="134">
        <f t="shared" si="163"/>
        <v>0</v>
      </c>
      <c r="Q49" s="134">
        <f t="shared" si="163"/>
        <v>0</v>
      </c>
      <c r="R49" s="134">
        <f t="shared" si="163"/>
        <v>0</v>
      </c>
      <c r="S49" s="134">
        <f t="shared" si="163"/>
        <v>0</v>
      </c>
      <c r="T49" s="134">
        <f t="shared" si="163"/>
        <v>0</v>
      </c>
      <c r="U49" s="134">
        <f t="shared" si="163"/>
        <v>0</v>
      </c>
      <c r="V49" s="134">
        <f t="shared" si="163"/>
        <v>0</v>
      </c>
      <c r="W49" s="134">
        <f t="shared" si="163"/>
        <v>0</v>
      </c>
      <c r="X49" s="134">
        <f t="shared" si="163"/>
        <v>0</v>
      </c>
      <c r="Y49" s="134">
        <f t="shared" si="163"/>
        <v>0</v>
      </c>
      <c r="Z49" s="134">
        <f t="shared" si="163"/>
        <v>0</v>
      </c>
      <c r="AA49" s="134">
        <f t="shared" si="163"/>
        <v>0</v>
      </c>
      <c r="AB49" s="134">
        <f t="shared" si="163"/>
        <v>0</v>
      </c>
      <c r="AC49" s="134">
        <f t="shared" si="163"/>
        <v>0</v>
      </c>
      <c r="AD49" s="134">
        <f t="shared" si="163"/>
        <v>0</v>
      </c>
      <c r="AE49" s="134">
        <f t="shared" si="163"/>
        <v>0</v>
      </c>
      <c r="AF49" s="134">
        <f t="shared" si="163"/>
        <v>0</v>
      </c>
      <c r="AG49" s="134">
        <f t="shared" si="163"/>
        <v>0</v>
      </c>
      <c r="AH49" s="134">
        <f t="shared" si="163"/>
        <v>0</v>
      </c>
      <c r="AI49" s="134">
        <f t="shared" si="163"/>
        <v>0</v>
      </c>
      <c r="AJ49" s="134">
        <f t="shared" ref="AJ49:BQ49" si="164">AJ48</f>
        <v>0</v>
      </c>
      <c r="AK49" s="134">
        <f t="shared" si="164"/>
        <v>0</v>
      </c>
      <c r="AL49" s="134">
        <f t="shared" si="164"/>
        <v>0</v>
      </c>
      <c r="AM49" s="134">
        <f t="shared" si="164"/>
        <v>0</v>
      </c>
      <c r="AN49" s="134">
        <f t="shared" si="164"/>
        <v>0</v>
      </c>
      <c r="AO49" s="134">
        <f t="shared" si="164"/>
        <v>0</v>
      </c>
      <c r="AP49" s="134">
        <f t="shared" si="164"/>
        <v>0</v>
      </c>
      <c r="AQ49" s="134">
        <f t="shared" si="164"/>
        <v>0</v>
      </c>
      <c r="AR49" s="134">
        <f t="shared" si="164"/>
        <v>0</v>
      </c>
      <c r="AS49" s="134">
        <f t="shared" si="164"/>
        <v>0</v>
      </c>
      <c r="AT49" s="134">
        <f t="shared" si="164"/>
        <v>0</v>
      </c>
      <c r="AU49" s="134">
        <f t="shared" si="164"/>
        <v>0</v>
      </c>
      <c r="AV49" s="134">
        <f t="shared" si="164"/>
        <v>0</v>
      </c>
      <c r="AW49" s="134">
        <f t="shared" si="164"/>
        <v>0</v>
      </c>
      <c r="AX49" s="134">
        <f t="shared" si="164"/>
        <v>0</v>
      </c>
      <c r="AY49" s="134">
        <f t="shared" si="164"/>
        <v>0</v>
      </c>
      <c r="AZ49" s="134">
        <f t="shared" si="164"/>
        <v>0</v>
      </c>
      <c r="BA49" s="134">
        <f t="shared" si="164"/>
        <v>0</v>
      </c>
      <c r="BB49" s="134">
        <f t="shared" si="164"/>
        <v>0</v>
      </c>
      <c r="BC49" s="134">
        <f t="shared" si="164"/>
        <v>0</v>
      </c>
      <c r="BD49" s="134">
        <f t="shared" si="164"/>
        <v>0</v>
      </c>
      <c r="BE49" s="134">
        <f t="shared" si="164"/>
        <v>0</v>
      </c>
      <c r="BF49" s="134">
        <f t="shared" si="164"/>
        <v>0</v>
      </c>
      <c r="BG49" s="134">
        <f t="shared" si="164"/>
        <v>0</v>
      </c>
      <c r="BH49" s="134">
        <f t="shared" si="164"/>
        <v>0</v>
      </c>
      <c r="BI49" s="134">
        <f t="shared" si="164"/>
        <v>0</v>
      </c>
      <c r="BJ49" s="134">
        <f t="shared" si="164"/>
        <v>0</v>
      </c>
      <c r="BK49" s="134">
        <f t="shared" si="164"/>
        <v>0</v>
      </c>
      <c r="BL49" s="134">
        <f t="shared" si="164"/>
        <v>0</v>
      </c>
      <c r="BM49" s="134">
        <f t="shared" si="164"/>
        <v>0</v>
      </c>
      <c r="BN49" s="134">
        <f t="shared" si="164"/>
        <v>0</v>
      </c>
      <c r="BO49" s="134">
        <f t="shared" si="164"/>
        <v>0</v>
      </c>
      <c r="BP49" s="134">
        <f t="shared" si="164"/>
        <v>0</v>
      </c>
      <c r="BQ49" s="134">
        <f t="shared" si="164"/>
        <v>0</v>
      </c>
      <c r="BR49" s="134">
        <f t="shared" ref="BR49:BX49" si="165">BR48</f>
        <v>0</v>
      </c>
      <c r="BS49" s="134">
        <f t="shared" si="165"/>
        <v>0</v>
      </c>
      <c r="BT49" s="134">
        <f t="shared" si="165"/>
        <v>0</v>
      </c>
      <c r="BU49" s="134">
        <f t="shared" si="165"/>
        <v>0</v>
      </c>
      <c r="BV49" s="134">
        <f t="shared" si="165"/>
        <v>0</v>
      </c>
      <c r="BW49" s="134">
        <f t="shared" si="165"/>
        <v>0</v>
      </c>
      <c r="BX49" s="134">
        <f t="shared" si="165"/>
        <v>0</v>
      </c>
      <c r="BY49" s="4"/>
    </row>
    <row r="50" spans="1:77" ht="9.75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</row>
    <row r="51" spans="1:77" ht="9.75" customHeight="1" x14ac:dyDescent="0.15">
      <c r="A51" s="4"/>
      <c r="B51" s="131" t="s">
        <v>101</v>
      </c>
      <c r="C51" s="112"/>
      <c r="D51" s="112"/>
      <c r="E51" s="112"/>
      <c r="F51" s="112"/>
      <c r="G51" s="11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</row>
    <row r="52" spans="1:77" ht="9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</row>
    <row r="53" spans="1:77" ht="9.75" customHeight="1" x14ac:dyDescent="0.15">
      <c r="A53" s="4"/>
      <c r="B53" s="4"/>
      <c r="C53" s="4"/>
      <c r="D53" s="90" t="str">
        <f>Inputs!C32</f>
        <v>Annual increase of property value</v>
      </c>
      <c r="E53" s="90" t="str">
        <f>Inputs!D32</f>
        <v>% p.a.</v>
      </c>
      <c r="F53" s="100">
        <f>Inputs!E32</f>
        <v>0.05</v>
      </c>
      <c r="G53" s="90"/>
      <c r="H53" s="9">
        <v>1</v>
      </c>
      <c r="I53" s="9">
        <v>1</v>
      </c>
      <c r="J53" s="31">
        <f t="shared" ref="J53:AI53" si="166">I53*(1+$F$53)</f>
        <v>1.05</v>
      </c>
      <c r="K53" s="31">
        <f t="shared" si="166"/>
        <v>1.1025</v>
      </c>
      <c r="L53" s="31">
        <f t="shared" si="166"/>
        <v>1.1576250000000001</v>
      </c>
      <c r="M53" s="31">
        <f t="shared" si="166"/>
        <v>1.2155062500000002</v>
      </c>
      <c r="N53" s="31">
        <f t="shared" si="166"/>
        <v>1.2762815625000004</v>
      </c>
      <c r="O53" s="31">
        <f t="shared" si="166"/>
        <v>1.3400956406250004</v>
      </c>
      <c r="P53" s="31">
        <f t="shared" si="166"/>
        <v>1.4071004226562505</v>
      </c>
      <c r="Q53" s="31">
        <f t="shared" si="166"/>
        <v>1.477455443789063</v>
      </c>
      <c r="R53" s="31">
        <f t="shared" si="166"/>
        <v>1.5513282159785162</v>
      </c>
      <c r="S53" s="31">
        <f t="shared" si="166"/>
        <v>1.628894626777442</v>
      </c>
      <c r="T53" s="31">
        <f t="shared" si="166"/>
        <v>1.7103393581163142</v>
      </c>
      <c r="U53" s="31">
        <f t="shared" si="166"/>
        <v>1.7958563260221301</v>
      </c>
      <c r="V53" s="31">
        <f t="shared" si="166"/>
        <v>1.8856491423232367</v>
      </c>
      <c r="W53" s="31">
        <f t="shared" si="166"/>
        <v>1.9799315994393987</v>
      </c>
      <c r="X53" s="31">
        <f t="shared" si="166"/>
        <v>2.0789281794113688</v>
      </c>
      <c r="Y53" s="31">
        <f t="shared" si="166"/>
        <v>2.1828745883819374</v>
      </c>
      <c r="Z53" s="31">
        <f t="shared" si="166"/>
        <v>2.2920183178010345</v>
      </c>
      <c r="AA53" s="31">
        <f t="shared" si="166"/>
        <v>2.4066192336910861</v>
      </c>
      <c r="AB53" s="31">
        <f t="shared" si="166"/>
        <v>2.5269501953756404</v>
      </c>
      <c r="AC53" s="31">
        <f t="shared" si="166"/>
        <v>2.6532977051444226</v>
      </c>
      <c r="AD53" s="31">
        <f t="shared" si="166"/>
        <v>2.7859625904016441</v>
      </c>
      <c r="AE53" s="31">
        <f t="shared" si="166"/>
        <v>2.9252607199217264</v>
      </c>
      <c r="AF53" s="31">
        <f t="shared" si="166"/>
        <v>3.0715237559178128</v>
      </c>
      <c r="AG53" s="31">
        <f t="shared" si="166"/>
        <v>3.2250999437137038</v>
      </c>
      <c r="AH53" s="31">
        <f t="shared" si="166"/>
        <v>3.3863549408993889</v>
      </c>
      <c r="AI53" s="31">
        <f t="shared" si="166"/>
        <v>3.5556726879443583</v>
      </c>
      <c r="AJ53" s="31">
        <f t="shared" ref="AJ53:BQ53" si="167">AI53*(1+$F$53)</f>
        <v>3.7334563223415764</v>
      </c>
      <c r="AK53" s="31">
        <f t="shared" si="167"/>
        <v>3.9201291384586554</v>
      </c>
      <c r="AL53" s="31">
        <f t="shared" si="167"/>
        <v>4.1161355953815884</v>
      </c>
      <c r="AM53" s="31">
        <f t="shared" si="167"/>
        <v>4.3219423751506678</v>
      </c>
      <c r="AN53" s="31">
        <f t="shared" si="167"/>
        <v>4.5380394939082018</v>
      </c>
      <c r="AO53" s="31">
        <f t="shared" si="167"/>
        <v>4.7649414686036122</v>
      </c>
      <c r="AP53" s="31">
        <f t="shared" si="167"/>
        <v>5.0031885420337927</v>
      </c>
      <c r="AQ53" s="31">
        <f t="shared" si="167"/>
        <v>5.2533479691354827</v>
      </c>
      <c r="AR53" s="31">
        <f t="shared" si="167"/>
        <v>5.5160153675922574</v>
      </c>
      <c r="AS53" s="31">
        <f t="shared" si="167"/>
        <v>5.7918161359718709</v>
      </c>
      <c r="AT53" s="31">
        <f t="shared" si="167"/>
        <v>6.0814069427704647</v>
      </c>
      <c r="AU53" s="31">
        <f t="shared" si="167"/>
        <v>6.3854772899089882</v>
      </c>
      <c r="AV53" s="31">
        <f t="shared" si="167"/>
        <v>6.7047511544044376</v>
      </c>
      <c r="AW53" s="31">
        <f t="shared" si="167"/>
        <v>7.0399887121246598</v>
      </c>
      <c r="AX53" s="31">
        <f t="shared" si="167"/>
        <v>7.3919881477308929</v>
      </c>
      <c r="AY53" s="31">
        <f t="shared" si="167"/>
        <v>7.7615875551174378</v>
      </c>
      <c r="AZ53" s="31">
        <f t="shared" si="167"/>
        <v>8.1496669328733109</v>
      </c>
      <c r="BA53" s="31">
        <f t="shared" si="167"/>
        <v>8.5571502795169767</v>
      </c>
      <c r="BB53" s="31">
        <f t="shared" si="167"/>
        <v>8.9850077934928265</v>
      </c>
      <c r="BC53" s="31">
        <f t="shared" si="167"/>
        <v>9.4342581831674686</v>
      </c>
      <c r="BD53" s="31">
        <f t="shared" si="167"/>
        <v>9.9059710923258422</v>
      </c>
      <c r="BE53" s="31">
        <f t="shared" si="167"/>
        <v>10.401269646942135</v>
      </c>
      <c r="BF53" s="31">
        <f t="shared" si="167"/>
        <v>10.921333129289241</v>
      </c>
      <c r="BG53" s="31">
        <f t="shared" si="167"/>
        <v>11.467399785753704</v>
      </c>
      <c r="BH53" s="31">
        <f t="shared" si="167"/>
        <v>12.04076977504139</v>
      </c>
      <c r="BI53" s="31">
        <f t="shared" si="167"/>
        <v>12.64280826379346</v>
      </c>
      <c r="BJ53" s="31">
        <f t="shared" si="167"/>
        <v>13.274948676983135</v>
      </c>
      <c r="BK53" s="31">
        <f t="shared" si="167"/>
        <v>13.938696110832291</v>
      </c>
      <c r="BL53" s="31">
        <f t="shared" si="167"/>
        <v>14.635630916373906</v>
      </c>
      <c r="BM53" s="31">
        <f t="shared" si="167"/>
        <v>15.367412462192602</v>
      </c>
      <c r="BN53" s="31">
        <f t="shared" si="167"/>
        <v>16.135783085302233</v>
      </c>
      <c r="BO53" s="31">
        <f t="shared" si="167"/>
        <v>16.942572239567344</v>
      </c>
      <c r="BP53" s="31">
        <f t="shared" si="167"/>
        <v>17.78970085154571</v>
      </c>
      <c r="BQ53" s="31">
        <f t="shared" si="167"/>
        <v>18.679185894122998</v>
      </c>
      <c r="BR53" s="31">
        <f t="shared" ref="BR53:BX53" si="168">BQ53*(1+$F$53)</f>
        <v>19.613145188829147</v>
      </c>
      <c r="BS53" s="31">
        <f t="shared" si="168"/>
        <v>20.593802448270605</v>
      </c>
      <c r="BT53" s="31">
        <f t="shared" si="168"/>
        <v>21.623492570684135</v>
      </c>
      <c r="BU53" s="31">
        <f t="shared" si="168"/>
        <v>22.704667199218342</v>
      </c>
      <c r="BV53" s="31">
        <f t="shared" si="168"/>
        <v>23.839900559179259</v>
      </c>
      <c r="BW53" s="31">
        <f t="shared" si="168"/>
        <v>25.031895587138223</v>
      </c>
      <c r="BX53" s="31">
        <f t="shared" si="168"/>
        <v>26.283490366495137</v>
      </c>
      <c r="BY53" s="4"/>
    </row>
    <row r="54" spans="1:77" ht="9.75" customHeight="1" x14ac:dyDescent="0.15">
      <c r="A54" s="4"/>
      <c r="B54" s="4"/>
      <c r="C54" s="4"/>
      <c r="D54" s="90" t="s">
        <v>70</v>
      </c>
      <c r="E54" s="90" t="str">
        <f>currency</f>
        <v>EUR</v>
      </c>
      <c r="F54" s="90"/>
      <c r="G54" s="92">
        <f t="shared" ref="G54" si="169">SUM(I54:DG54)</f>
        <v>599678.44758395397</v>
      </c>
      <c r="H54" s="4"/>
      <c r="I54" s="19">
        <f>$F45*I53*I90</f>
        <v>0</v>
      </c>
      <c r="J54" s="19">
        <f>$F45*J53*J90</f>
        <v>0</v>
      </c>
      <c r="K54" s="19">
        <f>$F45*K53*K90</f>
        <v>0</v>
      </c>
      <c r="L54" s="19">
        <f>$F45*L53*L90</f>
        <v>0</v>
      </c>
      <c r="M54" s="19">
        <f>$F45*M53*M90</f>
        <v>0</v>
      </c>
      <c r="N54" s="19">
        <f>$F45*N53*N90</f>
        <v>0</v>
      </c>
      <c r="O54" s="19">
        <f>$F45*O53*O90</f>
        <v>0</v>
      </c>
      <c r="P54" s="19">
        <f>$F45*P53*P90</f>
        <v>0</v>
      </c>
      <c r="Q54" s="19">
        <f>$F45*Q53*Q90</f>
        <v>0</v>
      </c>
      <c r="R54" s="19">
        <f>$F45*R53*R90</f>
        <v>0</v>
      </c>
      <c r="S54" s="19">
        <f>$F45*S53*S90</f>
        <v>0</v>
      </c>
      <c r="T54" s="19">
        <f>$F45*T53*T90</f>
        <v>0</v>
      </c>
      <c r="U54" s="19">
        <f>$F45*U53*U90</f>
        <v>0</v>
      </c>
      <c r="V54" s="19">
        <f>$F45*V53*V90</f>
        <v>0</v>
      </c>
      <c r="W54" s="19">
        <f>$F45*W53*W90</f>
        <v>0</v>
      </c>
      <c r="X54" s="19">
        <f>$F45*X53*X90</f>
        <v>0</v>
      </c>
      <c r="Y54" s="19">
        <f>$F45*Y53*Y90</f>
        <v>0</v>
      </c>
      <c r="Z54" s="19">
        <f>$F45*Z53*Z90</f>
        <v>0</v>
      </c>
      <c r="AA54" s="19">
        <f>$F45*AA53*AA90</f>
        <v>0</v>
      </c>
      <c r="AB54" s="19">
        <f>$F45*AB53*AB90</f>
        <v>0</v>
      </c>
      <c r="AC54" s="19">
        <f>$F45*AC53*AC90</f>
        <v>0</v>
      </c>
      <c r="AD54" s="19">
        <f>$F45*AD53*AD90</f>
        <v>0</v>
      </c>
      <c r="AE54" s="19">
        <f>$F45*AE53*AE90</f>
        <v>599678.44758395397</v>
      </c>
      <c r="AF54" s="19">
        <f>$F45*AF53*AF90</f>
        <v>0</v>
      </c>
      <c r="AG54" s="19">
        <f>$F45*AG53*AG90</f>
        <v>0</v>
      </c>
      <c r="AH54" s="19">
        <f>$F45*AH53*AH90</f>
        <v>0</v>
      </c>
      <c r="AI54" s="19">
        <f>$F45*AI53*AI90</f>
        <v>0</v>
      </c>
      <c r="AJ54" s="19">
        <f>$F45*AJ53*AJ90</f>
        <v>0</v>
      </c>
      <c r="AK54" s="19">
        <f>$F45*AK53*AK90</f>
        <v>0</v>
      </c>
      <c r="AL54" s="19">
        <f>$F45*AL53*AL90</f>
        <v>0</v>
      </c>
      <c r="AM54" s="19">
        <f>$F45*AM53*AM90</f>
        <v>0</v>
      </c>
      <c r="AN54" s="19">
        <f>$F45*AN53*AN90</f>
        <v>0</v>
      </c>
      <c r="AO54" s="19">
        <f>$F45*AO53*AO90</f>
        <v>0</v>
      </c>
      <c r="AP54" s="19">
        <f>$F45*AP53*AP90</f>
        <v>0</v>
      </c>
      <c r="AQ54" s="19">
        <f>$F45*AQ53*AQ90</f>
        <v>0</v>
      </c>
      <c r="AR54" s="19">
        <f>$F45*AR53*AR90</f>
        <v>0</v>
      </c>
      <c r="AS54" s="19">
        <f>$F45*AS53*AS90</f>
        <v>0</v>
      </c>
      <c r="AT54" s="19">
        <f>$F45*AT53*AT90</f>
        <v>0</v>
      </c>
      <c r="AU54" s="19">
        <f>$F45*AU53*AU90</f>
        <v>0</v>
      </c>
      <c r="AV54" s="19">
        <f>$F45*AV53*AV90</f>
        <v>0</v>
      </c>
      <c r="AW54" s="19">
        <f>$F45*AW53*AW90</f>
        <v>0</v>
      </c>
      <c r="AX54" s="19">
        <f>$F45*AX53*AX90</f>
        <v>0</v>
      </c>
      <c r="AY54" s="19">
        <f>$F45*AY53*AY90</f>
        <v>0</v>
      </c>
      <c r="AZ54" s="19">
        <f>$F45*AZ53*AZ90</f>
        <v>0</v>
      </c>
      <c r="BA54" s="19">
        <f>$F45*BA53*BA90</f>
        <v>0</v>
      </c>
      <c r="BB54" s="19">
        <f>$F45*BB53*BB90</f>
        <v>0</v>
      </c>
      <c r="BC54" s="19">
        <f>$F45*BC53*BC90</f>
        <v>0</v>
      </c>
      <c r="BD54" s="19">
        <f>$F45*BD53*BD90</f>
        <v>0</v>
      </c>
      <c r="BE54" s="19">
        <f>$F45*BE53*BE90</f>
        <v>0</v>
      </c>
      <c r="BF54" s="19">
        <f>$F45*BF53*BF90</f>
        <v>0</v>
      </c>
      <c r="BG54" s="19">
        <f>$F45*BG53*BG90</f>
        <v>0</v>
      </c>
      <c r="BH54" s="19">
        <f>$F45*BH53*BH90</f>
        <v>0</v>
      </c>
      <c r="BI54" s="19">
        <f>$F45*BI53*BI90</f>
        <v>0</v>
      </c>
      <c r="BJ54" s="19">
        <f>$F45*BJ53*BJ90</f>
        <v>0</v>
      </c>
      <c r="BK54" s="19">
        <f>$F45*BK53*BK90</f>
        <v>0</v>
      </c>
      <c r="BL54" s="19">
        <f>$F45*BL53*BL90</f>
        <v>0</v>
      </c>
      <c r="BM54" s="19">
        <f>$F45*BM53*BM90</f>
        <v>0</v>
      </c>
      <c r="BN54" s="19">
        <f>$F45*BN53*BN90</f>
        <v>0</v>
      </c>
      <c r="BO54" s="19">
        <f>$F45*BO53*BO90</f>
        <v>0</v>
      </c>
      <c r="BP54" s="19">
        <f>$F45*BP53*BP90</f>
        <v>0</v>
      </c>
      <c r="BQ54" s="19">
        <f>$F45*BQ53*BQ90</f>
        <v>0</v>
      </c>
      <c r="BR54" s="19">
        <f>$F45*BR53*BR90</f>
        <v>0</v>
      </c>
      <c r="BS54" s="19">
        <f>$F45*BS53*BS90</f>
        <v>0</v>
      </c>
      <c r="BT54" s="19">
        <f>$F45*BT53*BT90</f>
        <v>0</v>
      </c>
      <c r="BU54" s="19">
        <f>$F45*BU53*BU90</f>
        <v>0</v>
      </c>
      <c r="BV54" s="19">
        <f>$F45*BV53*BV90</f>
        <v>0</v>
      </c>
      <c r="BW54" s="19">
        <f>$F45*BW53*BW90</f>
        <v>0</v>
      </c>
      <c r="BX54" s="19">
        <f>$F45*BX53*BX90</f>
        <v>0</v>
      </c>
      <c r="BY54" s="4"/>
    </row>
    <row r="55" spans="1:77" ht="9.75" customHeight="1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</row>
    <row r="56" spans="1:77" ht="9.75" customHeight="1" x14ac:dyDescent="0.15">
      <c r="A56" s="4"/>
      <c r="B56" s="4"/>
      <c r="C56" s="4"/>
      <c r="D56" s="138" t="s">
        <v>112</v>
      </c>
      <c r="E56" s="90" t="str">
        <f>currency</f>
        <v>EUR</v>
      </c>
      <c r="F56" s="24"/>
      <c r="G56" s="135">
        <f>SUM(I56:DG56)</f>
        <v>394678.44758395397</v>
      </c>
      <c r="H56" s="136"/>
      <c r="I56" s="137">
        <f>(I54-$F45)*I90</f>
        <v>0</v>
      </c>
      <c r="J56" s="137">
        <f>(J54-$F45)*J90</f>
        <v>0</v>
      </c>
      <c r="K56" s="137">
        <f>(K54-$F45)*K90</f>
        <v>0</v>
      </c>
      <c r="L56" s="137">
        <f>(L54-$F45)*L90</f>
        <v>0</v>
      </c>
      <c r="M56" s="137">
        <f>(M54-$F45)*M90</f>
        <v>0</v>
      </c>
      <c r="N56" s="137">
        <f>(N54-$F45)*N90</f>
        <v>0</v>
      </c>
      <c r="O56" s="137">
        <f>(O54-$F45)*O90</f>
        <v>0</v>
      </c>
      <c r="P56" s="137">
        <f>(P54-$F45)*P90</f>
        <v>0</v>
      </c>
      <c r="Q56" s="137">
        <f>(Q54-$F45)*Q90</f>
        <v>0</v>
      </c>
      <c r="R56" s="137">
        <f>(R54-$F45)*R90</f>
        <v>0</v>
      </c>
      <c r="S56" s="137">
        <f>(S54-$F45)*S90</f>
        <v>0</v>
      </c>
      <c r="T56" s="137">
        <f>(T54-$F45)*T90</f>
        <v>0</v>
      </c>
      <c r="U56" s="137">
        <f>(U54-$F45)*U90</f>
        <v>0</v>
      </c>
      <c r="V56" s="137">
        <f>(V54-$F45)*V90</f>
        <v>0</v>
      </c>
      <c r="W56" s="137">
        <f>(W54-$F45)*W90</f>
        <v>0</v>
      </c>
      <c r="X56" s="137">
        <f>(X54-$F45)*X90</f>
        <v>0</v>
      </c>
      <c r="Y56" s="137">
        <f>(Y54-$F45)*Y90</f>
        <v>0</v>
      </c>
      <c r="Z56" s="137">
        <f>(Z54-$F45)*Z90</f>
        <v>0</v>
      </c>
      <c r="AA56" s="137">
        <f>(AA54-$F45)*AA90</f>
        <v>0</v>
      </c>
      <c r="AB56" s="137">
        <f>(AB54-$F45)*AB90</f>
        <v>0</v>
      </c>
      <c r="AC56" s="137">
        <f>(AC54-$F45)*AC90</f>
        <v>0</v>
      </c>
      <c r="AD56" s="137">
        <f>(AD54-$F45)*AD90</f>
        <v>0</v>
      </c>
      <c r="AE56" s="137">
        <f>(AE54-$F45)*AE90</f>
        <v>394678.44758395397</v>
      </c>
      <c r="AF56" s="137">
        <f>(AF54-$F45)*AF90</f>
        <v>0</v>
      </c>
      <c r="AG56" s="137">
        <f>(AG54-$F45)*AG90</f>
        <v>0</v>
      </c>
      <c r="AH56" s="137">
        <f>(AH54-$F45)*AH90</f>
        <v>0</v>
      </c>
      <c r="AI56" s="137">
        <f>(AI54-$F45)*AI90</f>
        <v>0</v>
      </c>
      <c r="AJ56" s="137">
        <f>(AJ54-$F45)*AJ90</f>
        <v>0</v>
      </c>
      <c r="AK56" s="137">
        <f>(AK54-$F45)*AK90</f>
        <v>0</v>
      </c>
      <c r="AL56" s="137">
        <f>(AL54-$F45)*AL90</f>
        <v>0</v>
      </c>
      <c r="AM56" s="137">
        <f>(AM54-$F45)*AM90</f>
        <v>0</v>
      </c>
      <c r="AN56" s="137">
        <f>(AN54-$F45)*AN90</f>
        <v>0</v>
      </c>
      <c r="AO56" s="137">
        <f>(AO54-$F45)*AO90</f>
        <v>0</v>
      </c>
      <c r="AP56" s="137">
        <f>(AP54-$F45)*AP90</f>
        <v>0</v>
      </c>
      <c r="AQ56" s="137">
        <f>(AQ54-$F45)*AQ90</f>
        <v>0</v>
      </c>
      <c r="AR56" s="137">
        <f>(AR54-$F45)*AR90</f>
        <v>0</v>
      </c>
      <c r="AS56" s="137">
        <f>(AS54-$F45)*AS90</f>
        <v>0</v>
      </c>
      <c r="AT56" s="137">
        <f>(AT54-$F45)*AT90</f>
        <v>0</v>
      </c>
      <c r="AU56" s="137">
        <f>(AU54-$F45)*AU90</f>
        <v>0</v>
      </c>
      <c r="AV56" s="137">
        <f>(AV54-$F45)*AV90</f>
        <v>0</v>
      </c>
      <c r="AW56" s="137">
        <f>(AW54-$F45)*AW90</f>
        <v>0</v>
      </c>
      <c r="AX56" s="137">
        <f>(AX54-$F45)*AX90</f>
        <v>0</v>
      </c>
      <c r="AY56" s="137">
        <f>(AY54-$F45)*AY90</f>
        <v>0</v>
      </c>
      <c r="AZ56" s="137">
        <f>(AZ54-$F45)*AZ90</f>
        <v>0</v>
      </c>
      <c r="BA56" s="137">
        <f>(BA54-$F45)*BA90</f>
        <v>0</v>
      </c>
      <c r="BB56" s="137">
        <f>(BB54-$F45)*BB90</f>
        <v>0</v>
      </c>
      <c r="BC56" s="137">
        <f>(BC54-$F45)*BC90</f>
        <v>0</v>
      </c>
      <c r="BD56" s="137">
        <f>(BD54-$F45)*BD90</f>
        <v>0</v>
      </c>
      <c r="BE56" s="137">
        <f>(BE54-$F45)*BE90</f>
        <v>0</v>
      </c>
      <c r="BF56" s="137">
        <f>(BF54-$F45)*BF90</f>
        <v>0</v>
      </c>
      <c r="BG56" s="137">
        <f>(BG54-$F45)*BG90</f>
        <v>0</v>
      </c>
      <c r="BH56" s="137">
        <f>(BH54-$F45)*BH90</f>
        <v>0</v>
      </c>
      <c r="BI56" s="137">
        <f>(BI54-$F45)*BI90</f>
        <v>0</v>
      </c>
      <c r="BJ56" s="137">
        <f>(BJ54-$F45)*BJ90</f>
        <v>0</v>
      </c>
      <c r="BK56" s="137">
        <f>(BK54-$F45)*BK90</f>
        <v>0</v>
      </c>
      <c r="BL56" s="137">
        <f>(BL54-$F45)*BL90</f>
        <v>0</v>
      </c>
      <c r="BM56" s="137">
        <f>(BM54-$F45)*BM90</f>
        <v>0</v>
      </c>
      <c r="BN56" s="137">
        <f>(BN54-$F45)*BN90</f>
        <v>0</v>
      </c>
      <c r="BO56" s="137">
        <f>(BO54-$F45)*BO90</f>
        <v>0</v>
      </c>
      <c r="BP56" s="137">
        <f>(BP54-$F45)*BP90</f>
        <v>0</v>
      </c>
      <c r="BQ56" s="137">
        <f>(BQ54-$F45)*BQ90</f>
        <v>0</v>
      </c>
      <c r="BR56" s="137">
        <f>(BR54-$F45)*BR90</f>
        <v>0</v>
      </c>
      <c r="BS56" s="137">
        <f>(BS54-$F45)*BS90</f>
        <v>0</v>
      </c>
      <c r="BT56" s="137">
        <f>(BT54-$F45)*BT90</f>
        <v>0</v>
      </c>
      <c r="BU56" s="137">
        <f>(BU54-$F45)*BU90</f>
        <v>0</v>
      </c>
      <c r="BV56" s="137">
        <f>(BV54-$F45)*BV90</f>
        <v>0</v>
      </c>
      <c r="BW56" s="137">
        <f>(BW54-$F45)*BW90</f>
        <v>0</v>
      </c>
      <c r="BX56" s="137">
        <f>(BX54-$F45)*BX90</f>
        <v>0</v>
      </c>
      <c r="BY56" s="4"/>
    </row>
    <row r="57" spans="1:77" ht="9.7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</row>
    <row r="58" spans="1:77" ht="9.75" customHeight="1" x14ac:dyDescent="0.15">
      <c r="A58" s="4"/>
      <c r="B58" s="131" t="s">
        <v>19</v>
      </c>
      <c r="C58" s="112"/>
      <c r="D58" s="112"/>
      <c r="E58" s="112"/>
      <c r="F58" s="112"/>
      <c r="G58" s="112"/>
      <c r="H58" s="4"/>
      <c r="I58" s="12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</row>
    <row r="59" spans="1:77" ht="9.7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1:77" ht="9.75" customHeight="1" x14ac:dyDescent="0.15">
      <c r="A60" s="4"/>
      <c r="B60" s="4"/>
      <c r="C60" s="4"/>
      <c r="D60" s="4" t="s">
        <v>74</v>
      </c>
      <c r="E60" s="4" t="str">
        <f>E31</f>
        <v>EUR</v>
      </c>
      <c r="F60" s="4"/>
      <c r="G60" s="19">
        <f t="shared" ref="G60" si="170">SUM(I60:DG60)</f>
        <v>-40000</v>
      </c>
      <c r="H60" s="4"/>
      <c r="I60" s="19">
        <f t="shared" ref="I60:AN60" si="171">-I41</f>
        <v>-40000</v>
      </c>
      <c r="J60" s="19">
        <f t="shared" si="171"/>
        <v>0</v>
      </c>
      <c r="K60" s="19">
        <f t="shared" si="171"/>
        <v>0</v>
      </c>
      <c r="L60" s="19">
        <f t="shared" si="171"/>
        <v>0</v>
      </c>
      <c r="M60" s="19">
        <f t="shared" si="171"/>
        <v>0</v>
      </c>
      <c r="N60" s="19">
        <f t="shared" si="171"/>
        <v>0</v>
      </c>
      <c r="O60" s="19">
        <f t="shared" si="171"/>
        <v>0</v>
      </c>
      <c r="P60" s="19">
        <f t="shared" si="171"/>
        <v>0</v>
      </c>
      <c r="Q60" s="19">
        <f t="shared" si="171"/>
        <v>0</v>
      </c>
      <c r="R60" s="19">
        <f t="shared" si="171"/>
        <v>0</v>
      </c>
      <c r="S60" s="19">
        <f t="shared" si="171"/>
        <v>0</v>
      </c>
      <c r="T60" s="19">
        <f t="shared" si="171"/>
        <v>0</v>
      </c>
      <c r="U60" s="19">
        <f t="shared" si="171"/>
        <v>0</v>
      </c>
      <c r="V60" s="19">
        <f t="shared" si="171"/>
        <v>0</v>
      </c>
      <c r="W60" s="19">
        <f t="shared" si="171"/>
        <v>0</v>
      </c>
      <c r="X60" s="19">
        <f t="shared" si="171"/>
        <v>0</v>
      </c>
      <c r="Y60" s="19">
        <f t="shared" si="171"/>
        <v>0</v>
      </c>
      <c r="Z60" s="19">
        <f t="shared" si="171"/>
        <v>0</v>
      </c>
      <c r="AA60" s="19">
        <f t="shared" si="171"/>
        <v>0</v>
      </c>
      <c r="AB60" s="19">
        <f t="shared" si="171"/>
        <v>0</v>
      </c>
      <c r="AC60" s="19">
        <f t="shared" si="171"/>
        <v>0</v>
      </c>
      <c r="AD60" s="19">
        <f t="shared" si="171"/>
        <v>0</v>
      </c>
      <c r="AE60" s="19">
        <f t="shared" si="171"/>
        <v>0</v>
      </c>
      <c r="AF60" s="19">
        <f t="shared" si="171"/>
        <v>0</v>
      </c>
      <c r="AG60" s="19">
        <f t="shared" si="171"/>
        <v>0</v>
      </c>
      <c r="AH60" s="19">
        <f t="shared" si="171"/>
        <v>0</v>
      </c>
      <c r="AI60" s="19">
        <f t="shared" si="171"/>
        <v>0</v>
      </c>
      <c r="AJ60" s="19">
        <f t="shared" si="171"/>
        <v>0</v>
      </c>
      <c r="AK60" s="19">
        <f t="shared" si="171"/>
        <v>0</v>
      </c>
      <c r="AL60" s="19">
        <f t="shared" si="171"/>
        <v>0</v>
      </c>
      <c r="AM60" s="19">
        <f t="shared" si="171"/>
        <v>0</v>
      </c>
      <c r="AN60" s="19">
        <f t="shared" si="171"/>
        <v>0</v>
      </c>
      <c r="AO60" s="19">
        <f t="shared" ref="AO60:BX60" si="172">-AO41</f>
        <v>0</v>
      </c>
      <c r="AP60" s="19">
        <f t="shared" si="172"/>
        <v>0</v>
      </c>
      <c r="AQ60" s="19">
        <f t="shared" si="172"/>
        <v>0</v>
      </c>
      <c r="AR60" s="19">
        <f t="shared" si="172"/>
        <v>0</v>
      </c>
      <c r="AS60" s="19">
        <f t="shared" si="172"/>
        <v>0</v>
      </c>
      <c r="AT60" s="19">
        <f t="shared" si="172"/>
        <v>0</v>
      </c>
      <c r="AU60" s="19">
        <f t="shared" si="172"/>
        <v>0</v>
      </c>
      <c r="AV60" s="19">
        <f t="shared" si="172"/>
        <v>0</v>
      </c>
      <c r="AW60" s="19">
        <f t="shared" si="172"/>
        <v>0</v>
      </c>
      <c r="AX60" s="19">
        <f t="shared" si="172"/>
        <v>0</v>
      </c>
      <c r="AY60" s="19">
        <f t="shared" si="172"/>
        <v>0</v>
      </c>
      <c r="AZ60" s="19">
        <f t="shared" si="172"/>
        <v>0</v>
      </c>
      <c r="BA60" s="19">
        <f t="shared" si="172"/>
        <v>0</v>
      </c>
      <c r="BB60" s="19">
        <f t="shared" si="172"/>
        <v>0</v>
      </c>
      <c r="BC60" s="19">
        <f t="shared" si="172"/>
        <v>0</v>
      </c>
      <c r="BD60" s="19">
        <f t="shared" si="172"/>
        <v>0</v>
      </c>
      <c r="BE60" s="19">
        <f t="shared" si="172"/>
        <v>0</v>
      </c>
      <c r="BF60" s="19">
        <f t="shared" si="172"/>
        <v>0</v>
      </c>
      <c r="BG60" s="19">
        <f t="shared" si="172"/>
        <v>0</v>
      </c>
      <c r="BH60" s="19">
        <f t="shared" si="172"/>
        <v>0</v>
      </c>
      <c r="BI60" s="19">
        <f t="shared" si="172"/>
        <v>0</v>
      </c>
      <c r="BJ60" s="19">
        <f t="shared" si="172"/>
        <v>0</v>
      </c>
      <c r="BK60" s="19">
        <f t="shared" si="172"/>
        <v>0</v>
      </c>
      <c r="BL60" s="19">
        <f t="shared" si="172"/>
        <v>0</v>
      </c>
      <c r="BM60" s="19">
        <f t="shared" si="172"/>
        <v>0</v>
      </c>
      <c r="BN60" s="19">
        <f t="shared" si="172"/>
        <v>0</v>
      </c>
      <c r="BO60" s="19">
        <f t="shared" si="172"/>
        <v>0</v>
      </c>
      <c r="BP60" s="19">
        <f t="shared" si="172"/>
        <v>0</v>
      </c>
      <c r="BQ60" s="19">
        <f t="shared" si="172"/>
        <v>0</v>
      </c>
      <c r="BR60" s="19">
        <f t="shared" si="172"/>
        <v>0</v>
      </c>
      <c r="BS60" s="19">
        <f t="shared" si="172"/>
        <v>0</v>
      </c>
      <c r="BT60" s="19">
        <f t="shared" si="172"/>
        <v>0</v>
      </c>
      <c r="BU60" s="19">
        <f t="shared" si="172"/>
        <v>0</v>
      </c>
      <c r="BV60" s="19">
        <f t="shared" si="172"/>
        <v>0</v>
      </c>
      <c r="BW60" s="19">
        <f t="shared" si="172"/>
        <v>0</v>
      </c>
      <c r="BX60" s="19">
        <f t="shared" si="172"/>
        <v>0</v>
      </c>
      <c r="BY60" s="4"/>
    </row>
    <row r="61" spans="1:77" ht="9.75" customHeight="1" x14ac:dyDescent="0.15">
      <c r="A61" s="4"/>
      <c r="B61" s="4"/>
      <c r="C61" s="4"/>
      <c r="D61" s="4" t="str">
        <f>D37</f>
        <v>Net cash flow for owners</v>
      </c>
      <c r="E61" s="4" t="str">
        <f>E30</f>
        <v>EUR</v>
      </c>
      <c r="F61" s="4"/>
      <c r="G61" s="19">
        <f t="shared" ref="G61" si="173">SUM(I61:DG61)</f>
        <v>468102.25722914917</v>
      </c>
      <c r="H61" s="4"/>
      <c r="I61" s="19">
        <f>I37</f>
        <v>-9408.856152896331</v>
      </c>
      <c r="J61" s="19">
        <f>J37</f>
        <v>-12141.640247844392</v>
      </c>
      <c r="K61" s="19">
        <f>K37</f>
        <v>-8659.6529009820988</v>
      </c>
      <c r="L61" s="19">
        <f>L37</f>
        <v>-8400.766126877319</v>
      </c>
      <c r="M61" s="19">
        <f>M37</f>
        <v>-8153.6413598224144</v>
      </c>
      <c r="N61" s="19">
        <f>N37</f>
        <v>-8003.6241942238203</v>
      </c>
      <c r="O61" s="19">
        <f>O37</f>
        <v>-7847.6070832967216</v>
      </c>
      <c r="P61" s="19">
        <f>P37</f>
        <v>-7685.3619933799737</v>
      </c>
      <c r="Q61" s="19">
        <f>Q37</f>
        <v>-7516.6527335670653</v>
      </c>
      <c r="R61" s="19">
        <f>R37</f>
        <v>-7341.2346889238215</v>
      </c>
      <c r="S61" s="19">
        <f>S37</f>
        <v>-7158.854546362395</v>
      </c>
      <c r="T61" s="19">
        <f>T37</f>
        <v>-6969.250013055248</v>
      </c>
      <c r="U61" s="19">
        <f>U37</f>
        <v>-6772.1495272774582</v>
      </c>
      <c r="V61" s="19">
        <f>V37</f>
        <v>-6567.2719615708629</v>
      </c>
      <c r="W61" s="19">
        <f>W37</f>
        <v>-6354.3263181295079</v>
      </c>
      <c r="X61" s="19">
        <f>X37</f>
        <v>-6133.0114163126127</v>
      </c>
      <c r="Y61" s="19">
        <f>Y37</f>
        <v>-5903.015572198673</v>
      </c>
      <c r="Z61" s="19">
        <f>Z37</f>
        <v>-5664.0162701028512</v>
      </c>
      <c r="AA61" s="19">
        <f>AA37</f>
        <v>-5415.6798259890184</v>
      </c>
      <c r="AB61" s="19">
        <f>AB37</f>
        <v>-5157.6610427182386</v>
      </c>
      <c r="AC61" s="19">
        <f>AC37</f>
        <v>-4809.4042384370368</v>
      </c>
      <c r="AD61" s="19">
        <f>AD37</f>
        <v>10025.913911148766</v>
      </c>
      <c r="AE61" s="19">
        <f>AE37</f>
        <v>610140.02153196826</v>
      </c>
      <c r="AF61" s="19">
        <f>AF37</f>
        <v>0</v>
      </c>
      <c r="AG61" s="19">
        <f>AG37</f>
        <v>0</v>
      </c>
      <c r="AH61" s="19">
        <f>AH37</f>
        <v>0</v>
      </c>
      <c r="AI61" s="19">
        <f>AI37</f>
        <v>0</v>
      </c>
      <c r="AJ61" s="19">
        <f>AJ37</f>
        <v>0</v>
      </c>
      <c r="AK61" s="19">
        <f>AK37</f>
        <v>0</v>
      </c>
      <c r="AL61" s="19">
        <f>AL37</f>
        <v>0</v>
      </c>
      <c r="AM61" s="19">
        <f>AM37</f>
        <v>0</v>
      </c>
      <c r="AN61" s="19">
        <f>AN37</f>
        <v>0</v>
      </c>
      <c r="AO61" s="19">
        <f>AO37</f>
        <v>0</v>
      </c>
      <c r="AP61" s="19">
        <f>AP37</f>
        <v>0</v>
      </c>
      <c r="AQ61" s="19">
        <f>AQ37</f>
        <v>0</v>
      </c>
      <c r="AR61" s="19">
        <f>AR37</f>
        <v>0</v>
      </c>
      <c r="AS61" s="19">
        <f>AS37</f>
        <v>0</v>
      </c>
      <c r="AT61" s="19">
        <f>AT37</f>
        <v>0</v>
      </c>
      <c r="AU61" s="19">
        <f>AU37</f>
        <v>0</v>
      </c>
      <c r="AV61" s="19">
        <f>AV37</f>
        <v>0</v>
      </c>
      <c r="AW61" s="19">
        <f>AW37</f>
        <v>0</v>
      </c>
      <c r="AX61" s="19">
        <f>AX37</f>
        <v>0</v>
      </c>
      <c r="AY61" s="19">
        <f>AY37</f>
        <v>0</v>
      </c>
      <c r="AZ61" s="19">
        <f>AZ37</f>
        <v>0</v>
      </c>
      <c r="BA61" s="19">
        <f>BA37</f>
        <v>0</v>
      </c>
      <c r="BB61" s="19">
        <f>BB37</f>
        <v>0</v>
      </c>
      <c r="BC61" s="19">
        <f>BC37</f>
        <v>0</v>
      </c>
      <c r="BD61" s="19">
        <f>BD37</f>
        <v>0</v>
      </c>
      <c r="BE61" s="19">
        <f>BE37</f>
        <v>0</v>
      </c>
      <c r="BF61" s="19">
        <f>BF37</f>
        <v>0</v>
      </c>
      <c r="BG61" s="19">
        <f>BG37</f>
        <v>0</v>
      </c>
      <c r="BH61" s="19">
        <f>BH37</f>
        <v>0</v>
      </c>
      <c r="BI61" s="19">
        <f>BI37</f>
        <v>0</v>
      </c>
      <c r="BJ61" s="19">
        <f>BJ37</f>
        <v>0</v>
      </c>
      <c r="BK61" s="19">
        <f>BK37</f>
        <v>0</v>
      </c>
      <c r="BL61" s="19">
        <f>BL37</f>
        <v>0</v>
      </c>
      <c r="BM61" s="19">
        <f>BM37</f>
        <v>0</v>
      </c>
      <c r="BN61" s="19">
        <f>BN37</f>
        <v>0</v>
      </c>
      <c r="BO61" s="19">
        <f>BO37</f>
        <v>0</v>
      </c>
      <c r="BP61" s="19">
        <f>BP37</f>
        <v>0</v>
      </c>
      <c r="BQ61" s="19">
        <f>BQ37</f>
        <v>0</v>
      </c>
      <c r="BR61" s="19">
        <f>BR37</f>
        <v>0</v>
      </c>
      <c r="BS61" s="19">
        <f>BS37</f>
        <v>0</v>
      </c>
      <c r="BT61" s="19">
        <f>BT37</f>
        <v>0</v>
      </c>
      <c r="BU61" s="19">
        <f>BU37</f>
        <v>0</v>
      </c>
      <c r="BV61" s="19">
        <f>BV37</f>
        <v>0</v>
      </c>
      <c r="BW61" s="19">
        <f>BW37</f>
        <v>0</v>
      </c>
      <c r="BX61" s="19">
        <f>BX37</f>
        <v>0</v>
      </c>
      <c r="BY61" s="4"/>
    </row>
    <row r="62" spans="1:77" ht="9.75" customHeight="1" x14ac:dyDescent="0.15">
      <c r="A62" s="4"/>
      <c r="B62" s="4"/>
      <c r="C62" s="4"/>
      <c r="D62" s="140" t="s">
        <v>22</v>
      </c>
      <c r="E62" s="90" t="str">
        <f>currency</f>
        <v>EUR</v>
      </c>
      <c r="F62" s="110"/>
      <c r="G62" s="141">
        <f>SUM(I62:BX62)</f>
        <v>428102.25722914917</v>
      </c>
      <c r="H62" s="107"/>
      <c r="I62" s="106">
        <f>SUM(I60:I61)</f>
        <v>-49408.856152896333</v>
      </c>
      <c r="J62" s="106">
        <f>SUM(J60:J61)</f>
        <v>-12141.640247844392</v>
      </c>
      <c r="K62" s="106">
        <f>SUM(K60:K61)</f>
        <v>-8659.6529009820988</v>
      </c>
      <c r="L62" s="106">
        <f>SUM(L60:L61)</f>
        <v>-8400.766126877319</v>
      </c>
      <c r="M62" s="106">
        <f>SUM(M60:M61)</f>
        <v>-8153.6413598224144</v>
      </c>
      <c r="N62" s="106">
        <f>SUM(N60:N61)</f>
        <v>-8003.6241942238203</v>
      </c>
      <c r="O62" s="106">
        <f>SUM(O60:O61)</f>
        <v>-7847.6070832967216</v>
      </c>
      <c r="P62" s="106">
        <f>SUM(P60:P61)</f>
        <v>-7685.3619933799737</v>
      </c>
      <c r="Q62" s="106">
        <f>SUM(Q60:Q61)</f>
        <v>-7516.6527335670653</v>
      </c>
      <c r="R62" s="106">
        <f>SUM(R60:R61)</f>
        <v>-7341.2346889238215</v>
      </c>
      <c r="S62" s="106">
        <f>SUM(S60:S61)</f>
        <v>-7158.854546362395</v>
      </c>
      <c r="T62" s="106">
        <f>SUM(T60:T61)</f>
        <v>-6969.250013055248</v>
      </c>
      <c r="U62" s="106">
        <f>SUM(U60:U61)</f>
        <v>-6772.1495272774582</v>
      </c>
      <c r="V62" s="106">
        <f>SUM(V60:V61)</f>
        <v>-6567.2719615708629</v>
      </c>
      <c r="W62" s="106">
        <f>SUM(W60:W61)</f>
        <v>-6354.3263181295079</v>
      </c>
      <c r="X62" s="106">
        <f>SUM(X60:X61)</f>
        <v>-6133.0114163126127</v>
      </c>
      <c r="Y62" s="106">
        <f>SUM(Y60:Y61)</f>
        <v>-5903.015572198673</v>
      </c>
      <c r="Z62" s="106">
        <f>SUM(Z60:Z61)</f>
        <v>-5664.0162701028512</v>
      </c>
      <c r="AA62" s="106">
        <f>SUM(AA60:AA61)</f>
        <v>-5415.6798259890184</v>
      </c>
      <c r="AB62" s="106">
        <f>SUM(AB60:AB61)</f>
        <v>-5157.6610427182386</v>
      </c>
      <c r="AC62" s="106">
        <f>SUM(AC60:AC61)</f>
        <v>-4809.4042384370368</v>
      </c>
      <c r="AD62" s="106">
        <f>SUM(AD60:AD61)</f>
        <v>10025.913911148766</v>
      </c>
      <c r="AE62" s="106">
        <f>SUM(AE60:AE61)</f>
        <v>610140.02153196826</v>
      </c>
      <c r="AF62" s="106">
        <f>SUM(AF60:AF61)</f>
        <v>0</v>
      </c>
      <c r="AG62" s="106">
        <f>SUM(AG60:AG61)</f>
        <v>0</v>
      </c>
      <c r="AH62" s="106">
        <f>SUM(AH60:AH61)</f>
        <v>0</v>
      </c>
      <c r="AI62" s="106">
        <f>SUM(AI60:AI61)</f>
        <v>0</v>
      </c>
      <c r="AJ62" s="106">
        <f>SUM(AJ60:AJ61)</f>
        <v>0</v>
      </c>
      <c r="AK62" s="106">
        <f>SUM(AK60:AK61)</f>
        <v>0</v>
      </c>
      <c r="AL62" s="106">
        <f>SUM(AL60:AL61)</f>
        <v>0</v>
      </c>
      <c r="AM62" s="106">
        <f>SUM(AM60:AM61)</f>
        <v>0</v>
      </c>
      <c r="AN62" s="106">
        <f>SUM(AN60:AN61)</f>
        <v>0</v>
      </c>
      <c r="AO62" s="106">
        <f>SUM(AO60:AO61)</f>
        <v>0</v>
      </c>
      <c r="AP62" s="106">
        <f>SUM(AP60:AP61)</f>
        <v>0</v>
      </c>
      <c r="AQ62" s="106">
        <f>SUM(AQ60:AQ61)</f>
        <v>0</v>
      </c>
      <c r="AR62" s="106">
        <f>SUM(AR60:AR61)</f>
        <v>0</v>
      </c>
      <c r="AS62" s="106">
        <f>SUM(AS60:AS61)</f>
        <v>0</v>
      </c>
      <c r="AT62" s="106">
        <f>SUM(AT60:AT61)</f>
        <v>0</v>
      </c>
      <c r="AU62" s="106">
        <f>SUM(AU60:AU61)</f>
        <v>0</v>
      </c>
      <c r="AV62" s="106">
        <f>SUM(AV60:AV61)</f>
        <v>0</v>
      </c>
      <c r="AW62" s="106">
        <f>SUM(AW60:AW61)</f>
        <v>0</v>
      </c>
      <c r="AX62" s="106">
        <f>SUM(AX60:AX61)</f>
        <v>0</v>
      </c>
      <c r="AY62" s="106">
        <f>SUM(AY60:AY61)</f>
        <v>0</v>
      </c>
      <c r="AZ62" s="106">
        <f>SUM(AZ60:AZ61)</f>
        <v>0</v>
      </c>
      <c r="BA62" s="106">
        <f>SUM(BA60:BA61)</f>
        <v>0</v>
      </c>
      <c r="BB62" s="106">
        <f>SUM(BB60:BB61)</f>
        <v>0</v>
      </c>
      <c r="BC62" s="106">
        <f>SUM(BC60:BC61)</f>
        <v>0</v>
      </c>
      <c r="BD62" s="106">
        <f>SUM(BD60:BD61)</f>
        <v>0</v>
      </c>
      <c r="BE62" s="106">
        <f>SUM(BE60:BE61)</f>
        <v>0</v>
      </c>
      <c r="BF62" s="106">
        <f>SUM(BF60:BF61)</f>
        <v>0</v>
      </c>
      <c r="BG62" s="106">
        <f>SUM(BG60:BG61)</f>
        <v>0</v>
      </c>
      <c r="BH62" s="106">
        <f>SUM(BH60:BH61)</f>
        <v>0</v>
      </c>
      <c r="BI62" s="106">
        <f>SUM(BI60:BI61)</f>
        <v>0</v>
      </c>
      <c r="BJ62" s="106">
        <f>SUM(BJ60:BJ61)</f>
        <v>0</v>
      </c>
      <c r="BK62" s="106">
        <f>SUM(BK60:BK61)</f>
        <v>0</v>
      </c>
      <c r="BL62" s="106">
        <f>SUM(BL60:BL61)</f>
        <v>0</v>
      </c>
      <c r="BM62" s="106">
        <f>SUM(BM60:BM61)</f>
        <v>0</v>
      </c>
      <c r="BN62" s="106">
        <f>SUM(BN60:BN61)</f>
        <v>0</v>
      </c>
      <c r="BO62" s="106">
        <f>SUM(BO60:BO61)</f>
        <v>0</v>
      </c>
      <c r="BP62" s="106">
        <f>SUM(BP60:BP61)</f>
        <v>0</v>
      </c>
      <c r="BQ62" s="106">
        <f>SUM(BQ60:BQ61)</f>
        <v>0</v>
      </c>
      <c r="BR62" s="106">
        <f>SUM(BR60:BR61)</f>
        <v>0</v>
      </c>
      <c r="BS62" s="106">
        <f>SUM(BS60:BS61)</f>
        <v>0</v>
      </c>
      <c r="BT62" s="106">
        <f>SUM(BT60:BT61)</f>
        <v>0</v>
      </c>
      <c r="BU62" s="106">
        <f>SUM(BU60:BU61)</f>
        <v>0</v>
      </c>
      <c r="BV62" s="106">
        <f>SUM(BV60:BV61)</f>
        <v>0</v>
      </c>
      <c r="BW62" s="106">
        <f>SUM(BW60:BW61)</f>
        <v>0</v>
      </c>
      <c r="BX62" s="106">
        <f>SUM(BX60:BX61)</f>
        <v>0</v>
      </c>
      <c r="BY62" s="4"/>
    </row>
    <row r="63" spans="1:77" ht="9.75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</row>
    <row r="64" spans="1:77" ht="9.75" customHeight="1" x14ac:dyDescent="0.15">
      <c r="A64" s="4"/>
      <c r="B64" s="4"/>
      <c r="C64" s="4"/>
      <c r="D64" s="4" t="s">
        <v>20</v>
      </c>
      <c r="E64" s="4" t="s">
        <v>21</v>
      </c>
      <c r="F64" s="4"/>
      <c r="G64" s="19">
        <f>SUM(I64:DG64)</f>
        <v>1</v>
      </c>
      <c r="H64" s="4"/>
      <c r="I64" s="19">
        <f>(I62&lt;&gt;0)*(SUM($H62:H62)=0)</f>
        <v>1</v>
      </c>
      <c r="J64" s="19">
        <f>(J62&lt;&gt;0)*(SUM($H62:I62)=0)</f>
        <v>0</v>
      </c>
      <c r="K64" s="19">
        <f>(K62&lt;&gt;0)*(SUM($H62:J62)=0)</f>
        <v>0</v>
      </c>
      <c r="L64" s="19">
        <f>(L62&lt;&gt;0)*(SUM($H62:K62)=0)</f>
        <v>0</v>
      </c>
      <c r="M64" s="19">
        <f>(M62&lt;&gt;0)*(SUM($H62:L62)=0)</f>
        <v>0</v>
      </c>
      <c r="N64" s="19">
        <f>(N62&lt;&gt;0)*(SUM($H62:M62)=0)</f>
        <v>0</v>
      </c>
      <c r="O64" s="19">
        <f>(O62&lt;&gt;0)*(SUM($H62:N62)=0)</f>
        <v>0</v>
      </c>
      <c r="P64" s="19">
        <f>(P62&lt;&gt;0)*(SUM($H62:O62)=0)</f>
        <v>0</v>
      </c>
      <c r="Q64" s="19">
        <f>(Q62&lt;&gt;0)*(SUM($H62:P62)=0)</f>
        <v>0</v>
      </c>
      <c r="R64" s="19">
        <f>(R62&lt;&gt;0)*(SUM($H62:Q62)=0)</f>
        <v>0</v>
      </c>
      <c r="S64" s="19">
        <f>(S62&lt;&gt;0)*(SUM($H62:R62)=0)</f>
        <v>0</v>
      </c>
      <c r="T64" s="19">
        <f>(T62&lt;&gt;0)*(SUM($H62:S62)=0)</f>
        <v>0</v>
      </c>
      <c r="U64" s="19">
        <f>(U62&lt;&gt;0)*(SUM($H62:T62)=0)</f>
        <v>0</v>
      </c>
      <c r="V64" s="19">
        <f>(V62&lt;&gt;0)*(SUM($H62:U62)=0)</f>
        <v>0</v>
      </c>
      <c r="W64" s="19">
        <f>(W62&lt;&gt;0)*(SUM($H62:V62)=0)</f>
        <v>0</v>
      </c>
      <c r="X64" s="19">
        <f>(X62&lt;&gt;0)*(SUM($H62:W62)=0)</f>
        <v>0</v>
      </c>
      <c r="Y64" s="19">
        <f>(Y62&lt;&gt;0)*(SUM($H62:X62)=0)</f>
        <v>0</v>
      </c>
      <c r="Z64" s="19">
        <f>(Z62&lt;&gt;0)*(SUM($H62:Y62)=0)</f>
        <v>0</v>
      </c>
      <c r="AA64" s="19">
        <f>(AA62&lt;&gt;0)*(SUM($H62:Z62)=0)</f>
        <v>0</v>
      </c>
      <c r="AB64" s="19">
        <f>(AB62&lt;&gt;0)*(SUM($H62:AA62)=0)</f>
        <v>0</v>
      </c>
      <c r="AC64" s="19">
        <f>(AC62&lt;&gt;0)*(SUM($H62:AB62)=0)</f>
        <v>0</v>
      </c>
      <c r="AD64" s="19">
        <f>(AD62&lt;&gt;0)*(SUM($H62:AC62)=0)</f>
        <v>0</v>
      </c>
      <c r="AE64" s="19">
        <f>(AE62&lt;&gt;0)*(SUM($H62:AD62)=0)</f>
        <v>0</v>
      </c>
      <c r="AF64" s="19">
        <f>(AF62&lt;&gt;0)*(SUM($H62:AE62)=0)</f>
        <v>0</v>
      </c>
      <c r="AG64" s="19">
        <f>(AG62&lt;&gt;0)*(SUM($H62:AF62)=0)</f>
        <v>0</v>
      </c>
      <c r="AH64" s="19">
        <f>(AH62&lt;&gt;0)*(SUM($H62:AG62)=0)</f>
        <v>0</v>
      </c>
      <c r="AI64" s="19">
        <f>(AI62&lt;&gt;0)*(SUM($H62:AH62)=0)</f>
        <v>0</v>
      </c>
      <c r="AJ64" s="19">
        <f>(AJ62&lt;&gt;0)*(SUM($H62:AI62)=0)</f>
        <v>0</v>
      </c>
      <c r="AK64" s="19">
        <f>(AK62&lt;&gt;0)*(SUM($H62:AJ62)=0)</f>
        <v>0</v>
      </c>
      <c r="AL64" s="19">
        <f>(AL62&lt;&gt;0)*(SUM($H62:AK62)=0)</f>
        <v>0</v>
      </c>
      <c r="AM64" s="19">
        <f>(AM62&lt;&gt;0)*(SUM($H62:AL62)=0)</f>
        <v>0</v>
      </c>
      <c r="AN64" s="19">
        <f>(AN62&lt;&gt;0)*(SUM($H62:AM62)=0)</f>
        <v>0</v>
      </c>
      <c r="AO64" s="19">
        <f>(AO62&lt;&gt;0)*(SUM($H62:AN62)=0)</f>
        <v>0</v>
      </c>
      <c r="AP64" s="19">
        <f>(AP62&lt;&gt;0)*(SUM($H62:AO62)=0)</f>
        <v>0</v>
      </c>
      <c r="AQ64" s="19">
        <f>(AQ62&lt;&gt;0)*(SUM($H62:AP62)=0)</f>
        <v>0</v>
      </c>
      <c r="AR64" s="19">
        <f>(AR62&lt;&gt;0)*(SUM($H62:AQ62)=0)</f>
        <v>0</v>
      </c>
      <c r="AS64" s="19">
        <f>(AS62&lt;&gt;0)*(SUM($H62:AR62)=0)</f>
        <v>0</v>
      </c>
      <c r="AT64" s="19">
        <f>(AT62&lt;&gt;0)*(SUM($H62:AS62)=0)</f>
        <v>0</v>
      </c>
      <c r="AU64" s="19">
        <f>(AU62&lt;&gt;0)*(SUM($H62:AT62)=0)</f>
        <v>0</v>
      </c>
      <c r="AV64" s="19">
        <f>(AV62&lt;&gt;0)*(SUM($H62:AU62)=0)</f>
        <v>0</v>
      </c>
      <c r="AW64" s="19">
        <f>(AW62&lt;&gt;0)*(SUM($H62:AV62)=0)</f>
        <v>0</v>
      </c>
      <c r="AX64" s="19">
        <f>(AX62&lt;&gt;0)*(SUM($H62:AW62)=0)</f>
        <v>0</v>
      </c>
      <c r="AY64" s="19">
        <f>(AY62&lt;&gt;0)*(SUM($H62:AX62)=0)</f>
        <v>0</v>
      </c>
      <c r="AZ64" s="19">
        <f>(AZ62&lt;&gt;0)*(SUM($H62:AY62)=0)</f>
        <v>0</v>
      </c>
      <c r="BA64" s="19">
        <f>(BA62&lt;&gt;0)*(SUM($H62:AZ62)=0)</f>
        <v>0</v>
      </c>
      <c r="BB64" s="19">
        <f>(BB62&lt;&gt;0)*(SUM($H62:BA62)=0)</f>
        <v>0</v>
      </c>
      <c r="BC64" s="19">
        <f>(BC62&lt;&gt;0)*(SUM($H62:BB62)=0)</f>
        <v>0</v>
      </c>
      <c r="BD64" s="19">
        <f>(BD62&lt;&gt;0)*(SUM($H62:BC62)=0)</f>
        <v>0</v>
      </c>
      <c r="BE64" s="19">
        <f>(BE62&lt;&gt;0)*(SUM($H62:BD62)=0)</f>
        <v>0</v>
      </c>
      <c r="BF64" s="19">
        <f>(BF62&lt;&gt;0)*(SUM($H62:BE62)=0)</f>
        <v>0</v>
      </c>
      <c r="BG64" s="19">
        <f>(BG62&lt;&gt;0)*(SUM($H62:BF62)=0)</f>
        <v>0</v>
      </c>
      <c r="BH64" s="19">
        <f>(BH62&lt;&gt;0)*(SUM($H62:BG62)=0)</f>
        <v>0</v>
      </c>
      <c r="BI64" s="19">
        <f>(BI62&lt;&gt;0)*(SUM($H62:BH62)=0)</f>
        <v>0</v>
      </c>
      <c r="BJ64" s="19">
        <f>(BJ62&lt;&gt;0)*(SUM($H62:BI62)=0)</f>
        <v>0</v>
      </c>
      <c r="BK64" s="19">
        <f>(BK62&lt;&gt;0)*(SUM($H62:BJ62)=0)</f>
        <v>0</v>
      </c>
      <c r="BL64" s="19">
        <f>(BL62&lt;&gt;0)*(SUM($H62:BK62)=0)</f>
        <v>0</v>
      </c>
      <c r="BM64" s="19">
        <f>(BM62&lt;&gt;0)*(SUM($H62:BL62)=0)</f>
        <v>0</v>
      </c>
      <c r="BN64" s="19">
        <f>(BN62&lt;&gt;0)*(SUM($H62:BM62)=0)</f>
        <v>0</v>
      </c>
      <c r="BO64" s="19">
        <f>(BO62&lt;&gt;0)*(SUM($H62:BN62)=0)</f>
        <v>0</v>
      </c>
      <c r="BP64" s="19">
        <f>(BP62&lt;&gt;0)*(SUM($H62:BO62)=0)</f>
        <v>0</v>
      </c>
      <c r="BQ64" s="19">
        <f>(BQ62&lt;&gt;0)*(SUM($H62:BP62)=0)</f>
        <v>0</v>
      </c>
      <c r="BR64" s="19">
        <f>(BR62&lt;&gt;0)*(SUM($H62:BQ62)=0)</f>
        <v>0</v>
      </c>
      <c r="BS64" s="19">
        <f>(BS62&lt;&gt;0)*(SUM($H62:BR62)=0)</f>
        <v>0</v>
      </c>
      <c r="BT64" s="19">
        <f>(BT62&lt;&gt;0)*(SUM($H62:BS62)=0)</f>
        <v>0</v>
      </c>
      <c r="BU64" s="19">
        <f>(BU62&lt;&gt;0)*(SUM($H62:BT62)=0)</f>
        <v>0</v>
      </c>
      <c r="BV64" s="19">
        <f>(BV62&lt;&gt;0)*(SUM($H62:BU62)=0)</f>
        <v>0</v>
      </c>
      <c r="BW64" s="19">
        <f>(BW62&lt;&gt;0)*(SUM($H62:BV62)=0)</f>
        <v>0</v>
      </c>
      <c r="BX64" s="19">
        <f>(BX62&lt;&gt;0)*(SUM($H62:BW62)=0)</f>
        <v>0</v>
      </c>
      <c r="BY64" s="4"/>
    </row>
    <row r="65" spans="1:77" ht="9.75" customHeight="1" x14ac:dyDescent="0.15">
      <c r="A65" s="4"/>
      <c r="B65" s="4"/>
      <c r="C65" s="4"/>
      <c r="D65" s="138" t="s">
        <v>23</v>
      </c>
      <c r="E65" s="103" t="s">
        <v>4</v>
      </c>
      <c r="F65" s="139">
        <f>INDEX(I65:GW65,MATCH(1,I64:GW64,0))</f>
        <v>7.4107530713081363E-2</v>
      </c>
      <c r="G65" s="22"/>
      <c r="H65" s="21"/>
      <c r="I65" s="33">
        <f>IFERROR(XIRR(I62:$GU62, I$2:$GU$2), 0)</f>
        <v>7.4107530713081363E-2</v>
      </c>
      <c r="J65" s="33">
        <f>IFERROR(XIRR(J62:$GU62, J$2:$GU$2), 0)</f>
        <v>0.10875373482704165</v>
      </c>
      <c r="K65" s="33">
        <f>IFERROR(XIRR(K62:$GU62, K$2:$GU$2), 0)</f>
        <v>0.12299112677574156</v>
      </c>
      <c r="L65" s="33">
        <f>IFERROR(XIRR(L62:$GU62, L$2:$GU$2), 0)</f>
        <v>0.13526412844657901</v>
      </c>
      <c r="M65" s="33">
        <f>IFERROR(XIRR(M62:$GU62, M$2:$GU$2), 0)</f>
        <v>0.14915285706520084</v>
      </c>
      <c r="N65" s="33">
        <f>IFERROR(XIRR(N62:$GU62, N$2:$GU$2), 0)</f>
        <v>0.16496981978416445</v>
      </c>
      <c r="O65" s="33">
        <f>IFERROR(XIRR(O62:$GU62, O$2:$GU$2), 0)</f>
        <v>0.18332536816596989</v>
      </c>
      <c r="P65" s="33">
        <f>IFERROR(XIRR(P62:$GU62, P$2:$GU$2), 0)</f>
        <v>0.20484409928321837</v>
      </c>
      <c r="Q65" s="33">
        <f>IFERROR(XIRR(Q62:$GU62, Q$2:$GU$2), 0)</f>
        <v>0.23035821318626404</v>
      </c>
      <c r="R65" s="33">
        <f>IFERROR(XIRR(R62:$GU62, R$2:$GU$2), 0)</f>
        <v>0.26101145148277294</v>
      </c>
      <c r="S65" s="33">
        <f>IFERROR(XIRR(S62:$GU62, S$2:$GU$2), 0)</f>
        <v>0.29838456511497502</v>
      </c>
      <c r="T65" s="33">
        <f>IFERROR(XIRR(T62:$GU62, T$2:$GU$2), 0)</f>
        <v>0.34481953978538515</v>
      </c>
      <c r="U65" s="33">
        <f>IFERROR(XIRR(U62:$GU62, U$2:$GU$2), 0)</f>
        <v>0.40382187962532046</v>
      </c>
      <c r="V65" s="33">
        <f>IFERROR(XIRR(V62:$GU62, V$2:$GU$2), 0)</f>
        <v>0.48091498017311085</v>
      </c>
      <c r="W65" s="33">
        <f>IFERROR(XIRR(W62:$GU62, W$2:$GU$2), 0)</f>
        <v>0.58512282967567442</v>
      </c>
      <c r="X65" s="33">
        <f>IFERROR(XIRR(X62:$GU62, X$2:$GU$2), 0)</f>
        <v>0.73272107839584355</v>
      </c>
      <c r="Y65" s="33">
        <f>IFERROR(XIRR(Y62:$GU62, Y$2:$GU$2), 0)</f>
        <v>0.95537208318710309</v>
      </c>
      <c r="Z65" s="33">
        <f>IFERROR(XIRR(Z62:$GU62, Z$2:$GU$2), 0)</f>
        <v>1.3234217286109926</v>
      </c>
      <c r="AA65" s="33">
        <f>IFERROR(XIRR(AA62:$GU62, AA$2:$GU$2), 0)</f>
        <v>2.0227324724197384</v>
      </c>
      <c r="AB65" s="33">
        <f>IFERROR(XIRR(AB62:$GU62, AB$2:$GU$2), 0)</f>
        <v>3.7335710763931274</v>
      </c>
      <c r="AC65" s="33">
        <f>IFERROR(XIRR(AC62:$GU62, AC$2:$GU$2), 0)</f>
        <v>11.307538318634034</v>
      </c>
      <c r="AD65" s="33">
        <f>IFERROR(XIRR(AD62:$GU62, AD$2:$GU$2), 0)</f>
        <v>0</v>
      </c>
      <c r="AE65" s="33">
        <f>IFERROR(XIRR(AE62:$GU62, AE$2:$GU$2), 0)</f>
        <v>0</v>
      </c>
      <c r="AF65" s="33">
        <f>IFERROR(XIRR(AF62:$GU62, AF$2:$GU$2), 0)</f>
        <v>0</v>
      </c>
      <c r="AG65" s="33">
        <f>IFERROR(XIRR(AG62:$GU62, AG$2:$GU$2), 0)</f>
        <v>0</v>
      </c>
      <c r="AH65" s="33">
        <f>IFERROR(XIRR(AH62:$GU62, AH$2:$GU$2), 0)</f>
        <v>0</v>
      </c>
      <c r="AI65" s="33">
        <f>IFERROR(XIRR(AI62:$GU62, AI$2:$GU$2), 0)</f>
        <v>0</v>
      </c>
      <c r="AJ65" s="33">
        <f>IFERROR(XIRR(AJ62:$GU62, AJ$2:$GU$2), 0)</f>
        <v>0</v>
      </c>
      <c r="AK65" s="33">
        <f>IFERROR(XIRR(AK62:$GU62, AK$2:$GU$2), 0)</f>
        <v>0</v>
      </c>
      <c r="AL65" s="33">
        <f>IFERROR(XIRR(AL62:$GU62, AL$2:$GU$2), 0)</f>
        <v>0</v>
      </c>
      <c r="AM65" s="33">
        <f>IFERROR(XIRR(AM62:$GU62, AM$2:$GU$2), 0)</f>
        <v>0</v>
      </c>
      <c r="AN65" s="33">
        <f>IFERROR(XIRR(AN62:$GU62, AN$2:$GU$2), 0)</f>
        <v>0</v>
      </c>
      <c r="AO65" s="33">
        <f>IFERROR(XIRR(AO62:$GU62, AO$2:$GU$2), 0)</f>
        <v>0</v>
      </c>
      <c r="AP65" s="33">
        <f>IFERROR(XIRR(AP62:$GU62, AP$2:$GU$2), 0)</f>
        <v>0</v>
      </c>
      <c r="AQ65" s="33">
        <f>IFERROR(XIRR(AQ62:$GU62, AQ$2:$GU$2), 0)</f>
        <v>0</v>
      </c>
      <c r="AR65" s="33">
        <f>IFERROR(XIRR(AR62:$GU62, AR$2:$GU$2), 0)</f>
        <v>0</v>
      </c>
      <c r="AS65" s="33">
        <f>IFERROR(XIRR(AS62:$GU62, AS$2:$GU$2), 0)</f>
        <v>0</v>
      </c>
      <c r="AT65" s="33">
        <f>IFERROR(XIRR(AT62:$GU62, AT$2:$GU$2), 0)</f>
        <v>0</v>
      </c>
      <c r="AU65" s="33">
        <f>IFERROR(XIRR(AU62:$GU62, AU$2:$GU$2), 0)</f>
        <v>0</v>
      </c>
      <c r="AV65" s="33">
        <f>IFERROR(XIRR(AV62:$GU62, AV$2:$GU$2), 0)</f>
        <v>0</v>
      </c>
      <c r="AW65" s="33">
        <f>IFERROR(XIRR(AW62:$GU62, AW$2:$GU$2), 0)</f>
        <v>0</v>
      </c>
      <c r="AX65" s="33">
        <f>IFERROR(XIRR(AX62:$GU62, AX$2:$GU$2), 0)</f>
        <v>0</v>
      </c>
      <c r="AY65" s="33">
        <f>IFERROR(XIRR(AY62:$GU62, AY$2:$GU$2), 0)</f>
        <v>0</v>
      </c>
      <c r="AZ65" s="33">
        <f>IFERROR(XIRR(AZ62:$GU62, AZ$2:$GU$2), 0)</f>
        <v>0</v>
      </c>
      <c r="BA65" s="33">
        <f>IFERROR(XIRR(BA62:$GU62, BA$2:$GU$2), 0)</f>
        <v>0</v>
      </c>
      <c r="BB65" s="33">
        <f>IFERROR(XIRR(BB62:$GU62, BB$2:$GU$2), 0)</f>
        <v>0</v>
      </c>
      <c r="BC65" s="33">
        <f>IFERROR(XIRR(BC62:$GU62, BC$2:$GU$2), 0)</f>
        <v>0</v>
      </c>
      <c r="BD65" s="33">
        <f>IFERROR(XIRR(BD62:$GU62, BD$2:$GU$2), 0)</f>
        <v>0</v>
      </c>
      <c r="BE65" s="33">
        <f>IFERROR(XIRR(BE62:$GU62, BE$2:$GU$2), 0)</f>
        <v>0</v>
      </c>
      <c r="BF65" s="33">
        <f>IFERROR(XIRR(BF62:$GU62, BF$2:$GU$2), 0)</f>
        <v>0</v>
      </c>
      <c r="BG65" s="33">
        <f>IFERROR(XIRR(BG62:$GU62, BG$2:$GU$2), 0)</f>
        <v>0</v>
      </c>
      <c r="BH65" s="33">
        <f>IFERROR(XIRR(BH62:$GU62, BH$2:$GU$2), 0)</f>
        <v>0</v>
      </c>
      <c r="BI65" s="33">
        <f>IFERROR(XIRR(BI62:$GU62, BI$2:$GU$2), 0)</f>
        <v>0</v>
      </c>
      <c r="BJ65" s="33">
        <f>IFERROR(XIRR(BJ62:$GU62, BJ$2:$GU$2), 0)</f>
        <v>0</v>
      </c>
      <c r="BK65" s="33">
        <f>IFERROR(XIRR(BK62:$GU62, BK$2:$GU$2), 0)</f>
        <v>0</v>
      </c>
      <c r="BL65" s="33">
        <f>IFERROR(XIRR(BL62:$GU62, BL$2:$GU$2), 0)</f>
        <v>0</v>
      </c>
      <c r="BM65" s="33">
        <f>IFERROR(XIRR(BM62:$GU62, BM$2:$GU$2), 0)</f>
        <v>0</v>
      </c>
      <c r="BN65" s="33">
        <f>IFERROR(XIRR(BN62:$GU62, BN$2:$GU$2), 0)</f>
        <v>0</v>
      </c>
      <c r="BO65" s="33">
        <f>IFERROR(XIRR(BO62:$GU62, BO$2:$GU$2), 0)</f>
        <v>0</v>
      </c>
      <c r="BP65" s="33">
        <f>IFERROR(XIRR(BP62:$GU62, BP$2:$GU$2), 0)</f>
        <v>0</v>
      </c>
      <c r="BQ65" s="33">
        <f>IFERROR(XIRR(BQ62:$GU62, BQ$2:$GU$2), 0)</f>
        <v>0</v>
      </c>
      <c r="BR65" s="33">
        <f>IFERROR(XIRR(BR62:$GU62, BR$2:$GU$2), 0)</f>
        <v>0</v>
      </c>
      <c r="BS65" s="33">
        <f>IFERROR(XIRR(BS62:$GU62, BS$2:$GU$2), 0)</f>
        <v>0</v>
      </c>
      <c r="BT65" s="33">
        <f>IFERROR(XIRR(BT62:$GU62, BT$2:$GU$2), 0)</f>
        <v>0</v>
      </c>
      <c r="BU65" s="33">
        <f>IFERROR(XIRR(BU62:$GU62, BU$2:$GU$2), 0)</f>
        <v>0</v>
      </c>
      <c r="BV65" s="33">
        <f>IFERROR(XIRR(BV62:$GU62, BV$2:$GU$2), 0)</f>
        <v>0</v>
      </c>
      <c r="BW65" s="33">
        <f>IFERROR(XIRR(BW62:$GU62, BW$2:$GU$2), 0)</f>
        <v>0</v>
      </c>
      <c r="BX65" s="33">
        <f>IFERROR(XIRR(BX62:$GU62, BX$2:$GU$2), 0)</f>
        <v>0</v>
      </c>
      <c r="BY65" s="4"/>
    </row>
    <row r="66" spans="1:77" ht="9.75" customHeight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</row>
    <row r="67" spans="1:77" ht="9.75" customHeight="1" x14ac:dyDescent="0.15">
      <c r="A67" s="4"/>
      <c r="B67" s="131" t="s">
        <v>115</v>
      </c>
      <c r="C67" s="112"/>
      <c r="D67" s="112"/>
      <c r="E67" s="112"/>
      <c r="F67" s="112"/>
      <c r="G67" s="112"/>
      <c r="H67" s="4"/>
      <c r="I67" s="12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</row>
    <row r="68" spans="1:77" ht="9.75" customHeight="1" x14ac:dyDescent="0.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</row>
    <row r="69" spans="1:77" ht="9.75" customHeight="1" x14ac:dyDescent="0.15">
      <c r="A69" s="4"/>
      <c r="B69" s="4"/>
      <c r="C69" s="4"/>
      <c r="D69" s="90" t="s">
        <v>118</v>
      </c>
      <c r="E69" s="90" t="s">
        <v>4</v>
      </c>
      <c r="F69" s="33">
        <f>F42/(F41+F42)*Inputs!K18</f>
        <v>4.1007194244604313E-2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</row>
    <row r="70" spans="1:77" ht="9.75" customHeight="1" x14ac:dyDescent="0.15">
      <c r="A70" s="4"/>
      <c r="B70" s="4"/>
      <c r="C70" s="4"/>
      <c r="D70" s="132" t="s">
        <v>116</v>
      </c>
      <c r="E70" s="90" t="str">
        <f>currency</f>
        <v>EUR</v>
      </c>
      <c r="F70" s="135">
        <f>INDEX(I70:GW70,MATCH(1,I64:GW64,0))</f>
        <v>106198.69319746143</v>
      </c>
      <c r="G70" s="108"/>
      <c r="H70" s="107"/>
      <c r="I70" s="102">
        <f>XNPV($F$69,I$62:$BX$62,I$2:$BX$2)</f>
        <v>106198.69319746143</v>
      </c>
      <c r="J70" s="102">
        <f>XNPV($F$69,J$62:$BX$62,J$2:$BX$2)</f>
        <v>162006.41525352286</v>
      </c>
      <c r="K70" s="102">
        <f>XNPV($F$69,K$62:$BX$62,K$2:$BX$2)</f>
        <v>181289.378640632</v>
      </c>
      <c r="L70" s="102">
        <f>XNPV($F$69,L$62:$BX$62,L$2:$BX$2)</f>
        <v>197738.3083746155</v>
      </c>
      <c r="M70" s="102">
        <f>XNPV($F$69,M$62:$BX$62,M$2:$BX$2)</f>
        <v>214592.25957097858</v>
      </c>
      <c r="N70" s="102">
        <f>XNPV($F$69,N$62:$BX$62,N$2:$BX$2)</f>
        <v>231905.61815844473</v>
      </c>
      <c r="O70" s="102">
        <f>XNPV($F$69,O$62:$BX$62,O$2:$BX$2)</f>
        <v>249747.24725490031</v>
      </c>
      <c r="P70" s="102">
        <f>XNPV($F$69,P$62:$BX$62,P$2:$BX$2)</f>
        <v>268158.0965664541</v>
      </c>
      <c r="Q70" s="102">
        <f>XNPV($F$69,Q$62:$BX$62,Q$2:$BX$2)</f>
        <v>287155.02484610066</v>
      </c>
      <c r="R70" s="102">
        <f>XNPV($F$69,R$62:$BX$62,R$2:$BX$2)</f>
        <v>306789.11377196695</v>
      </c>
      <c r="S70" s="102">
        <f>XNPV($F$69,S$62:$BX$62,S$2:$BX$2)</f>
        <v>327011.95267835178</v>
      </c>
      <c r="T70" s="102">
        <f>XNPV($F$69,T$62:$BX$62,T$2:$BX$2)</f>
        <v>347874.21442745434</v>
      </c>
      <c r="U70" s="102">
        <f>XNPV($F$69,U$62:$BX$62,U$2:$BX$2)</f>
        <v>369394.59931324987</v>
      </c>
      <c r="V70" s="102">
        <f>XNPV($F$69,V$62:$BX$62,V$2:$BX$2)</f>
        <v>391635.41082453291</v>
      </c>
      <c r="W70" s="102">
        <f>XNPV($F$69,W$62:$BX$62,W$2:$BX$2)</f>
        <v>414531.85754783615</v>
      </c>
      <c r="X70" s="102">
        <f>XNPV($F$69,X$62:$BX$62,X$2:$BX$2)</f>
        <v>438145.5453626276</v>
      </c>
      <c r="Y70" s="102">
        <f>XNPV($F$69,Y$62:$BX$62,Y$2:$BX$2)</f>
        <v>462497.17385548662</v>
      </c>
      <c r="Z70" s="102">
        <f>XNPV($F$69,Z$62:$BX$62,Z$2:$BX$2)</f>
        <v>487661.65851243079</v>
      </c>
      <c r="AA70" s="102">
        <f>XNPV($F$69,AA$62:$BX$62,AA$2:$BX$2)</f>
        <v>513555.57655419147</v>
      </c>
      <c r="AB70" s="102">
        <f>XNPV($F$69,AB$62:$BX$62,AB$2:$BX$2)</f>
        <v>540252.81149792904</v>
      </c>
      <c r="AC70" s="102">
        <f>XNPV($F$69,AC$62:$BX$62,AC$2:$BX$2)</f>
        <v>567776.22573116305</v>
      </c>
      <c r="AD70" s="102">
        <f>XNPV($F$69,AD$62:$BX$62,AD$2:$BX$2)</f>
        <v>596131.39416646038</v>
      </c>
      <c r="AE70" s="102">
        <f>XNPV($F$69,AE$62:$BX$62,AE$2:$BX$2)</f>
        <v>610140.02153196826</v>
      </c>
      <c r="AF70" s="102">
        <f>XNPV($F$69,AF$62:$BX$62,AF$2:$BX$2)</f>
        <v>0</v>
      </c>
      <c r="AG70" s="102">
        <f>XNPV($F$69,AG$62:$BX$62,AG$2:$BX$2)</f>
        <v>0</v>
      </c>
      <c r="AH70" s="102">
        <f>XNPV($F$69,AH$62:$BX$62,AH$2:$BX$2)</f>
        <v>0</v>
      </c>
      <c r="AI70" s="102">
        <f>XNPV($F$69,AI$62:$BX$62,AI$2:$BX$2)</f>
        <v>0</v>
      </c>
      <c r="AJ70" s="102">
        <f>XNPV($F$69,AJ$62:$BX$62,AJ$2:$BX$2)</f>
        <v>0</v>
      </c>
      <c r="AK70" s="102">
        <f>XNPV($F$69,AK$62:$BX$62,AK$2:$BX$2)</f>
        <v>0</v>
      </c>
      <c r="AL70" s="102">
        <f>XNPV($F$69,AL$62:$BX$62,AL$2:$BX$2)</f>
        <v>0</v>
      </c>
      <c r="AM70" s="102">
        <f>XNPV($F$69,AM$62:$BX$62,AM$2:$BX$2)</f>
        <v>0</v>
      </c>
      <c r="AN70" s="102">
        <f>XNPV($F$69,AN$62:$BX$62,AN$2:$BX$2)</f>
        <v>0</v>
      </c>
      <c r="AO70" s="102">
        <f>XNPV($F$69,AO$62:$BX$62,AO$2:$BX$2)</f>
        <v>0</v>
      </c>
      <c r="AP70" s="102">
        <f>XNPV($F$69,AP$62:$BX$62,AP$2:$BX$2)</f>
        <v>0</v>
      </c>
      <c r="AQ70" s="102">
        <f>XNPV($F$69,AQ$62:$BX$62,AQ$2:$BX$2)</f>
        <v>0</v>
      </c>
      <c r="AR70" s="102">
        <f>XNPV($F$69,AR$62:$BX$62,AR$2:$BX$2)</f>
        <v>0</v>
      </c>
      <c r="AS70" s="102">
        <f>XNPV($F$69,AS$62:$BX$62,AS$2:$BX$2)</f>
        <v>0</v>
      </c>
      <c r="AT70" s="102">
        <f>XNPV($F$69,AT$62:$BX$62,AT$2:$BX$2)</f>
        <v>0</v>
      </c>
      <c r="AU70" s="102">
        <f>XNPV($F$69,AU$62:$BX$62,AU$2:$BX$2)</f>
        <v>0</v>
      </c>
      <c r="AV70" s="102">
        <f>XNPV($F$69,AV$62:$BX$62,AV$2:$BX$2)</f>
        <v>0</v>
      </c>
      <c r="AW70" s="102">
        <f>XNPV($F$69,AW$62:$BX$62,AW$2:$BX$2)</f>
        <v>0</v>
      </c>
      <c r="AX70" s="102">
        <f>XNPV($F$69,AX$62:$BX$62,AX$2:$BX$2)</f>
        <v>0</v>
      </c>
      <c r="AY70" s="102">
        <f>XNPV($F$69,AY$62:$BX$62,AY$2:$BX$2)</f>
        <v>0</v>
      </c>
      <c r="AZ70" s="102">
        <f>XNPV($F$69,AZ$62:$BX$62,AZ$2:$BX$2)</f>
        <v>0</v>
      </c>
      <c r="BA70" s="102">
        <f>XNPV($F$69,BA$62:$BX$62,BA$2:$BX$2)</f>
        <v>0</v>
      </c>
      <c r="BB70" s="102">
        <f>XNPV($F$69,BB$62:$BX$62,BB$2:$BX$2)</f>
        <v>0</v>
      </c>
      <c r="BC70" s="102">
        <f>XNPV($F$69,BC$62:$BX$62,BC$2:$BX$2)</f>
        <v>0</v>
      </c>
      <c r="BD70" s="102">
        <f>XNPV($F$69,BD$62:$BX$62,BD$2:$BX$2)</f>
        <v>0</v>
      </c>
      <c r="BE70" s="102">
        <f>XNPV($F$69,BE$62:$BX$62,BE$2:$BX$2)</f>
        <v>0</v>
      </c>
      <c r="BF70" s="102">
        <f>XNPV($F$69,BF$62:$BX$62,BF$2:$BX$2)</f>
        <v>0</v>
      </c>
      <c r="BG70" s="102">
        <f>XNPV($F$69,BG$62:$BX$62,BG$2:$BX$2)</f>
        <v>0</v>
      </c>
      <c r="BH70" s="102">
        <f>XNPV($F$69,BH$62:$BX$62,BH$2:$BX$2)</f>
        <v>0</v>
      </c>
      <c r="BI70" s="102">
        <f>XNPV($F$69,BI$62:$BX$62,BI$2:$BX$2)</f>
        <v>0</v>
      </c>
      <c r="BJ70" s="102">
        <f>XNPV($F$69,BJ$62:$BX$62,BJ$2:$BX$2)</f>
        <v>0</v>
      </c>
      <c r="BK70" s="102">
        <f>XNPV($F$69,BK$62:$BX$62,BK$2:$BX$2)</f>
        <v>0</v>
      </c>
      <c r="BL70" s="102">
        <f>XNPV($F$69,BL$62:$BX$62,BL$2:$BX$2)</f>
        <v>0</v>
      </c>
      <c r="BM70" s="102">
        <f>XNPV($F$69,BM$62:$BX$62,BM$2:$BX$2)</f>
        <v>0</v>
      </c>
      <c r="BN70" s="102">
        <f>XNPV($F$69,BN$62:$BX$62,BN$2:$BX$2)</f>
        <v>0</v>
      </c>
      <c r="BO70" s="102">
        <f>XNPV($F$69,BO$62:$BX$62,BO$2:$BX$2)</f>
        <v>0</v>
      </c>
      <c r="BP70" s="102">
        <f>XNPV($F$69,BP$62:$BX$62,BP$2:$BX$2)</f>
        <v>0</v>
      </c>
      <c r="BQ70" s="102">
        <f>XNPV($F$69,BQ$62:$BX$62,BQ$2:$BX$2)</f>
        <v>0</v>
      </c>
      <c r="BR70" s="102">
        <f>XNPV($F$69,BR$62:$BX$62,BR$2:$BX$2)</f>
        <v>0</v>
      </c>
      <c r="BS70" s="102">
        <f>XNPV($F$69,BS$62:$BX$62,BS$2:$BX$2)</f>
        <v>0</v>
      </c>
      <c r="BT70" s="102">
        <f>XNPV($F$69,BT$62:$BX$62,BT$2:$BX$2)</f>
        <v>0</v>
      </c>
      <c r="BU70" s="102">
        <f>XNPV($F$69,BU$62:$BX$62,BU$2:$BX$2)</f>
        <v>0</v>
      </c>
      <c r="BV70" s="102">
        <f>XNPV($F$69,BV$62:$BX$62,BV$2:$BX$2)</f>
        <v>0</v>
      </c>
      <c r="BW70" s="102">
        <f>XNPV($F$69,BW$62:$BX$62,BW$2:$BX$2)</f>
        <v>0</v>
      </c>
      <c r="BX70" s="102">
        <f>XNPV($F$69,BX$62:$BX$62,BX$2:$BX$2)</f>
        <v>0</v>
      </c>
      <c r="BY70" s="4"/>
    </row>
    <row r="71" spans="1:77" ht="9.7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</row>
    <row r="72" spans="1:77" ht="9.75" customHeight="1" x14ac:dyDescent="0.15">
      <c r="A72" s="4"/>
      <c r="B72" s="131" t="s">
        <v>117</v>
      </c>
      <c r="C72" s="112"/>
      <c r="D72" s="112"/>
      <c r="E72" s="112"/>
      <c r="F72" s="112"/>
      <c r="G72" s="11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</row>
    <row r="73" spans="1:77" ht="9.75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</row>
    <row r="74" spans="1:77" ht="9.75" customHeight="1" x14ac:dyDescent="0.15">
      <c r="A74" s="4"/>
      <c r="B74" s="4"/>
      <c r="D74" s="143" t="s">
        <v>130</v>
      </c>
      <c r="E74" s="143"/>
      <c r="F74" s="143"/>
      <c r="G74" s="11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</row>
    <row r="75" spans="1:77" ht="9.75" customHeight="1" x14ac:dyDescent="0.15">
      <c r="D75" t="s">
        <v>133</v>
      </c>
      <c r="E75" t="s">
        <v>134</v>
      </c>
      <c r="F75" s="91" t="str">
        <f>Outputs!I14</f>
        <v>Annual</v>
      </c>
      <c r="G75" s="72">
        <f>IF(F75="Annual",1,0)</f>
        <v>1</v>
      </c>
    </row>
    <row r="76" spans="1:77" ht="9.75" customHeight="1" x14ac:dyDescent="0.15">
      <c r="A76" s="4"/>
      <c r="B76" s="4"/>
      <c r="C76" s="4"/>
      <c r="D76" s="4" t="s">
        <v>132</v>
      </c>
      <c r="E76" s="4" t="s">
        <v>92</v>
      </c>
      <c r="F76" s="4"/>
      <c r="G76" s="22"/>
      <c r="H76" s="21"/>
      <c r="I76" s="72">
        <f>IF(I91, I$3, NA())</f>
        <v>2023</v>
      </c>
      <c r="J76" s="72">
        <f>IF(J91, J$3, NA())</f>
        <v>2024</v>
      </c>
      <c r="K76" s="72">
        <f>IF(K91, K$3, NA())</f>
        <v>2025</v>
      </c>
      <c r="L76" s="72">
        <f>IF(L91, L$3, NA())</f>
        <v>2026</v>
      </c>
      <c r="M76" s="72">
        <f>IF(M91, M$3, NA())</f>
        <v>2027</v>
      </c>
      <c r="N76" s="72">
        <f>IF(N91, N$3, NA())</f>
        <v>2028</v>
      </c>
      <c r="O76" s="72">
        <f>IF(O91, O$3, NA())</f>
        <v>2029</v>
      </c>
      <c r="P76" s="72">
        <f>IF(P91, P$3, NA())</f>
        <v>2030</v>
      </c>
      <c r="Q76" s="72">
        <f>IF(Q91, Q$3, NA())</f>
        <v>2031</v>
      </c>
      <c r="R76" s="72">
        <f>IF(R91, R$3, NA())</f>
        <v>2032</v>
      </c>
      <c r="S76" s="72">
        <f>IF(S91, S$3, NA())</f>
        <v>2033</v>
      </c>
      <c r="T76" s="72">
        <f>IF(T91, T$3, NA())</f>
        <v>2034</v>
      </c>
      <c r="U76" s="72">
        <f>IF(U91, U$3, NA())</f>
        <v>2035</v>
      </c>
      <c r="V76" s="72">
        <f>IF(V91, V$3, NA())</f>
        <v>2036</v>
      </c>
      <c r="W76" s="72">
        <f>IF(W91, W$3, NA())</f>
        <v>2037</v>
      </c>
      <c r="X76" s="72">
        <f>IF(X91, X$3, NA())</f>
        <v>2038</v>
      </c>
      <c r="Y76" s="72">
        <f>IF(Y91, Y$3, NA())</f>
        <v>2039</v>
      </c>
      <c r="Z76" s="72">
        <f>IF(Z91, Z$3, NA())</f>
        <v>2040</v>
      </c>
      <c r="AA76" s="72">
        <f>IF(AA91, AA$3, NA())</f>
        <v>2041</v>
      </c>
      <c r="AB76" s="72">
        <f>IF(AB91, AB$3, NA())</f>
        <v>2042</v>
      </c>
      <c r="AC76" s="72">
        <f>IF(AC91, AC$3, NA())</f>
        <v>2043</v>
      </c>
      <c r="AD76" s="72">
        <f>IF(AD91, AD$3, NA())</f>
        <v>2044</v>
      </c>
      <c r="AE76" s="72">
        <f>IF(AE91, AE$3, NA())</f>
        <v>2045</v>
      </c>
      <c r="AF76" s="72" t="e">
        <f>IF(AF91, AF$3, NA())</f>
        <v>#N/A</v>
      </c>
      <c r="AG76" s="72" t="e">
        <f>IF(AG91, AG$3, NA())</f>
        <v>#N/A</v>
      </c>
      <c r="AH76" s="72" t="e">
        <f>IF(AH91, AH$3, NA())</f>
        <v>#N/A</v>
      </c>
      <c r="AI76" s="72" t="e">
        <f>IF(AI91, AI$3, NA())</f>
        <v>#N/A</v>
      </c>
      <c r="AJ76" s="72" t="e">
        <f>IF(AJ91, AJ$3, NA())</f>
        <v>#N/A</v>
      </c>
      <c r="AK76" s="72" t="e">
        <f>IF(AK91, AK$3, NA())</f>
        <v>#N/A</v>
      </c>
      <c r="AL76" s="72" t="e">
        <f>IF(AL91, AL$3, NA())</f>
        <v>#N/A</v>
      </c>
      <c r="AM76" s="72" t="e">
        <f>IF(AM91, AM$3, NA())</f>
        <v>#N/A</v>
      </c>
      <c r="AN76" s="72" t="e">
        <f>IF(AN91, AN$3, NA())</f>
        <v>#N/A</v>
      </c>
      <c r="AO76" s="72" t="e">
        <f>IF(AO91, AO$3, NA())</f>
        <v>#N/A</v>
      </c>
      <c r="AP76" s="72" t="e">
        <f>IF(AP91, AP$3, NA())</f>
        <v>#N/A</v>
      </c>
      <c r="AQ76" s="72" t="e">
        <f>IF(AQ91, AQ$3, NA())</f>
        <v>#N/A</v>
      </c>
      <c r="AR76" s="72" t="e">
        <f>IF(AR91, AR$3, NA())</f>
        <v>#N/A</v>
      </c>
      <c r="AS76" s="72" t="e">
        <f>IF(AS91, AS$3, NA())</f>
        <v>#N/A</v>
      </c>
      <c r="AT76" s="72" t="e">
        <f>IF(AT91, AT$3, NA())</f>
        <v>#N/A</v>
      </c>
      <c r="AU76" s="72" t="e">
        <f>IF(AU91, AU$3, NA())</f>
        <v>#N/A</v>
      </c>
      <c r="AV76" s="72" t="e">
        <f>IF(AV91, AV$3, NA())</f>
        <v>#N/A</v>
      </c>
      <c r="AW76" s="72" t="e">
        <f>IF(AW91, AW$3, NA())</f>
        <v>#N/A</v>
      </c>
      <c r="AX76" s="72" t="e">
        <f>IF(AX91, AX$3, NA())</f>
        <v>#N/A</v>
      </c>
      <c r="AY76" s="72" t="e">
        <f>IF(AY91, AY$3, NA())</f>
        <v>#N/A</v>
      </c>
      <c r="AZ76" s="72" t="e">
        <f>IF(AZ91, AZ$3, NA())</f>
        <v>#N/A</v>
      </c>
      <c r="BA76" s="72" t="e">
        <f>IF(BA91, BA$3, NA())</f>
        <v>#N/A</v>
      </c>
      <c r="BB76" s="72" t="e">
        <f>IF(BB91, BB$3, NA())</f>
        <v>#N/A</v>
      </c>
      <c r="BC76" s="72" t="e">
        <f>IF(BC91, BC$3, NA())</f>
        <v>#N/A</v>
      </c>
      <c r="BD76" s="72" t="e">
        <f>IF(BD91, BD$3, NA())</f>
        <v>#N/A</v>
      </c>
      <c r="BE76" s="72" t="e">
        <f>IF(BE91, BE$3, NA())</f>
        <v>#N/A</v>
      </c>
      <c r="BF76" s="72" t="e">
        <f>IF(BF91, BF$3, NA())</f>
        <v>#N/A</v>
      </c>
      <c r="BG76" s="72" t="e">
        <f>IF(BG91, BG$3, NA())</f>
        <v>#N/A</v>
      </c>
      <c r="BH76" s="72" t="e">
        <f>IF(BH91, BH$3, NA())</f>
        <v>#N/A</v>
      </c>
      <c r="BI76" s="72" t="e">
        <f>IF(BI91, BI$3, NA())</f>
        <v>#N/A</v>
      </c>
      <c r="BJ76" s="72" t="e">
        <f>IF(BJ91, BJ$3, NA())</f>
        <v>#N/A</v>
      </c>
      <c r="BK76" s="72" t="e">
        <f>IF(BK91, BK$3, NA())</f>
        <v>#N/A</v>
      </c>
      <c r="BL76" s="72" t="e">
        <f>IF(BL91, BL$3, NA())</f>
        <v>#N/A</v>
      </c>
      <c r="BM76" s="72" t="e">
        <f>IF(BM91, BM$3, NA())</f>
        <v>#N/A</v>
      </c>
      <c r="BN76" s="72" t="e">
        <f>IF(BN91, BN$3, NA())</f>
        <v>#N/A</v>
      </c>
      <c r="BO76" s="72" t="e">
        <f>IF(BO91, BO$3, NA())</f>
        <v>#N/A</v>
      </c>
      <c r="BP76" s="72" t="e">
        <f>IF(BP91, BP$3, NA())</f>
        <v>#N/A</v>
      </c>
      <c r="BQ76" s="72" t="e">
        <f>IF(BQ91, BQ$3, NA())</f>
        <v>#N/A</v>
      </c>
      <c r="BR76" s="72" t="e">
        <f>IF(BR91, BR$3, NA())</f>
        <v>#N/A</v>
      </c>
      <c r="BS76" s="72" t="e">
        <f>IF(BS91, BS$3, NA())</f>
        <v>#N/A</v>
      </c>
      <c r="BT76" s="72" t="e">
        <f>IF(BT91, BT$3, NA())</f>
        <v>#N/A</v>
      </c>
      <c r="BU76" s="72" t="e">
        <f>IF(BU91, BU$3, NA())</f>
        <v>#N/A</v>
      </c>
      <c r="BV76" s="72" t="e">
        <f>IF(BV91, BV$3, NA())</f>
        <v>#N/A</v>
      </c>
      <c r="BW76" s="72" t="e">
        <f>IF(BW91, BW$3, NA())</f>
        <v>#N/A</v>
      </c>
      <c r="BX76" s="72" t="e">
        <f>IF(BX91, BX$3, NA())</f>
        <v>#N/A</v>
      </c>
      <c r="BY76" s="4"/>
    </row>
    <row r="77" spans="1:77" ht="9.75" customHeight="1" x14ac:dyDescent="0.15">
      <c r="A77" s="4"/>
      <c r="B77" s="4"/>
      <c r="C77" s="4"/>
      <c r="D77" s="4" t="s">
        <v>63</v>
      </c>
      <c r="E77" s="4" t="str">
        <f>currency</f>
        <v>EUR</v>
      </c>
      <c r="F77" s="22">
        <f>F134/12</f>
        <v>-1219.6873252985081</v>
      </c>
      <c r="G77" s="22"/>
      <c r="H77" s="21"/>
      <c r="I77" s="22">
        <f>IF($G$75,I11,I11/12)</f>
        <v>0</v>
      </c>
      <c r="J77" s="22">
        <f t="shared" ref="J77:BU77" si="174">IF($G$75,J11,J11/12)</f>
        <v>5533.1076557377064</v>
      </c>
      <c r="K77" s="22">
        <f t="shared" si="174"/>
        <v>9106.2500025999998</v>
      </c>
      <c r="L77" s="22">
        <f t="shared" si="174"/>
        <v>9459.0264267047787</v>
      </c>
      <c r="M77" s="22">
        <f t="shared" si="174"/>
        <v>9825.5935771709846</v>
      </c>
      <c r="N77" s="22">
        <f t="shared" si="174"/>
        <v>10206.494435365074</v>
      </c>
      <c r="O77" s="22">
        <f t="shared" si="174"/>
        <v>10602.293481255409</v>
      </c>
      <c r="P77" s="22">
        <f t="shared" si="174"/>
        <v>11013.57754829948</v>
      </c>
      <c r="Q77" s="22">
        <f t="shared" si="174"/>
        <v>11440.95671243791</v>
      </c>
      <c r="R77" s="22">
        <f t="shared" si="174"/>
        <v>11885.06521655938</v>
      </c>
      <c r="S77" s="22">
        <f t="shared" si="174"/>
        <v>12346.562431855249</v>
      </c>
      <c r="T77" s="22">
        <f t="shared" si="174"/>
        <v>12826.133857539598</v>
      </c>
      <c r="U77" s="22">
        <f t="shared" si="174"/>
        <v>13324.492160469445</v>
      </c>
      <c r="V77" s="22">
        <f t="shared" si="174"/>
        <v>13842.378256261494</v>
      </c>
      <c r="W77" s="22">
        <f t="shared" si="174"/>
        <v>14380.562433565716</v>
      </c>
      <c r="X77" s="22">
        <f t="shared" si="174"/>
        <v>14939.845523222606</v>
      </c>
      <c r="Y77" s="22">
        <f t="shared" si="174"/>
        <v>15521.060114100192</v>
      </c>
      <c r="Z77" s="22">
        <f t="shared" si="174"/>
        <v>16125.071817478898</v>
      </c>
      <c r="AA77" s="22">
        <f t="shared" si="174"/>
        <v>16752.780581927182</v>
      </c>
      <c r="AB77" s="22">
        <f t="shared" si="174"/>
        <v>17405.122060688842</v>
      </c>
      <c r="AC77" s="22">
        <f t="shared" si="174"/>
        <v>18083.069033683903</v>
      </c>
      <c r="AD77" s="22">
        <f t="shared" si="174"/>
        <v>18787.632886309144</v>
      </c>
      <c r="AE77" s="22">
        <f t="shared" si="174"/>
        <v>19519.865147312215</v>
      </c>
      <c r="AF77" s="22">
        <f t="shared" si="174"/>
        <v>0</v>
      </c>
      <c r="AG77" s="22">
        <f t="shared" si="174"/>
        <v>0</v>
      </c>
      <c r="AH77" s="22">
        <f t="shared" si="174"/>
        <v>0</v>
      </c>
      <c r="AI77" s="22">
        <f t="shared" si="174"/>
        <v>0</v>
      </c>
      <c r="AJ77" s="22">
        <f t="shared" si="174"/>
        <v>0</v>
      </c>
      <c r="AK77" s="22">
        <f t="shared" si="174"/>
        <v>0</v>
      </c>
      <c r="AL77" s="22">
        <f t="shared" si="174"/>
        <v>0</v>
      </c>
      <c r="AM77" s="22">
        <f t="shared" si="174"/>
        <v>0</v>
      </c>
      <c r="AN77" s="22">
        <f t="shared" si="174"/>
        <v>0</v>
      </c>
      <c r="AO77" s="22">
        <f t="shared" si="174"/>
        <v>0</v>
      </c>
      <c r="AP77" s="22">
        <f t="shared" si="174"/>
        <v>0</v>
      </c>
      <c r="AQ77" s="22">
        <f t="shared" si="174"/>
        <v>0</v>
      </c>
      <c r="AR77" s="22">
        <f t="shared" si="174"/>
        <v>0</v>
      </c>
      <c r="AS77" s="22">
        <f t="shared" si="174"/>
        <v>0</v>
      </c>
      <c r="AT77" s="22">
        <f t="shared" si="174"/>
        <v>0</v>
      </c>
      <c r="AU77" s="22">
        <f t="shared" si="174"/>
        <v>0</v>
      </c>
      <c r="AV77" s="22">
        <f t="shared" si="174"/>
        <v>0</v>
      </c>
      <c r="AW77" s="22">
        <f t="shared" si="174"/>
        <v>0</v>
      </c>
      <c r="AX77" s="22">
        <f t="shared" si="174"/>
        <v>0</v>
      </c>
      <c r="AY77" s="22">
        <f t="shared" si="174"/>
        <v>0</v>
      </c>
      <c r="AZ77" s="22">
        <f t="shared" si="174"/>
        <v>0</v>
      </c>
      <c r="BA77" s="22">
        <f t="shared" si="174"/>
        <v>0</v>
      </c>
      <c r="BB77" s="22">
        <f t="shared" si="174"/>
        <v>0</v>
      </c>
      <c r="BC77" s="22">
        <f t="shared" si="174"/>
        <v>0</v>
      </c>
      <c r="BD77" s="22">
        <f t="shared" si="174"/>
        <v>0</v>
      </c>
      <c r="BE77" s="22">
        <f t="shared" si="174"/>
        <v>0</v>
      </c>
      <c r="BF77" s="22">
        <f t="shared" si="174"/>
        <v>0</v>
      </c>
      <c r="BG77" s="22">
        <f t="shared" si="174"/>
        <v>0</v>
      </c>
      <c r="BH77" s="22">
        <f t="shared" si="174"/>
        <v>0</v>
      </c>
      <c r="BI77" s="22">
        <f t="shared" si="174"/>
        <v>0</v>
      </c>
      <c r="BJ77" s="22">
        <f t="shared" si="174"/>
        <v>0</v>
      </c>
      <c r="BK77" s="22">
        <f t="shared" si="174"/>
        <v>0</v>
      </c>
      <c r="BL77" s="22">
        <f t="shared" si="174"/>
        <v>0</v>
      </c>
      <c r="BM77" s="22">
        <f t="shared" si="174"/>
        <v>0</v>
      </c>
      <c r="BN77" s="22">
        <f t="shared" si="174"/>
        <v>0</v>
      </c>
      <c r="BO77" s="22">
        <f t="shared" si="174"/>
        <v>0</v>
      </c>
      <c r="BP77" s="22">
        <f t="shared" si="174"/>
        <v>0</v>
      </c>
      <c r="BQ77" s="22">
        <f t="shared" si="174"/>
        <v>0</v>
      </c>
      <c r="BR77" s="22">
        <f t="shared" si="174"/>
        <v>0</v>
      </c>
      <c r="BS77" s="22">
        <f t="shared" si="174"/>
        <v>0</v>
      </c>
      <c r="BT77" s="22">
        <f t="shared" si="174"/>
        <v>0</v>
      </c>
      <c r="BU77" s="22">
        <f t="shared" si="174"/>
        <v>0</v>
      </c>
      <c r="BV77" s="22">
        <f t="shared" ref="BV77:BX77" si="175">IF($G$75,BV11,BV11/12)</f>
        <v>0</v>
      </c>
      <c r="BW77" s="22">
        <f t="shared" si="175"/>
        <v>0</v>
      </c>
      <c r="BX77" s="22">
        <f t="shared" si="175"/>
        <v>0</v>
      </c>
      <c r="BY77" s="4"/>
    </row>
    <row r="78" spans="1:77" ht="9.75" customHeight="1" x14ac:dyDescent="0.15">
      <c r="A78" s="4"/>
      <c r="B78" s="4"/>
      <c r="C78" s="4"/>
      <c r="D78" s="4" t="s">
        <v>93</v>
      </c>
      <c r="E78" s="4" t="str">
        <f>currency</f>
        <v>EUR</v>
      </c>
      <c r="F78" s="4"/>
      <c r="G78" s="22"/>
      <c r="H78" s="21"/>
      <c r="I78" s="22">
        <f>IF($G$75,I17+I20, (I17+I20)/12)</f>
        <v>-258.63013698630135</v>
      </c>
      <c r="J78" s="22">
        <f t="shared" ref="J78:BU78" si="176">IF($G$75,J17+J20, (J17+J20)/12)</f>
        <v>-3038.5</v>
      </c>
      <c r="K78" s="22">
        <f t="shared" si="176"/>
        <v>-3129.6549999999997</v>
      </c>
      <c r="L78" s="22">
        <f t="shared" si="176"/>
        <v>-3223.5446499999998</v>
      </c>
      <c r="M78" s="22">
        <f t="shared" si="176"/>
        <v>-3342.9870334113011</v>
      </c>
      <c r="N78" s="22">
        <f t="shared" si="176"/>
        <v>-3573.8707260067958</v>
      </c>
      <c r="O78" s="22">
        <f t="shared" si="176"/>
        <v>-3813.6526609700322</v>
      </c>
      <c r="P78" s="22">
        <f t="shared" si="176"/>
        <v>-4062.6916380973557</v>
      </c>
      <c r="Q78" s="22">
        <f t="shared" si="176"/>
        <v>-4321.3615424228774</v>
      </c>
      <c r="R78" s="22">
        <f t="shared" si="176"/>
        <v>-4590.0520019011037</v>
      </c>
      <c r="S78" s="22">
        <f t="shared" si="176"/>
        <v>-4869.1690746355462</v>
      </c>
      <c r="T78" s="22">
        <f t="shared" si="176"/>
        <v>-5159.1359670127486</v>
      </c>
      <c r="U78" s="22">
        <f t="shared" si="176"/>
        <v>-5460.3937841648049</v>
      </c>
      <c r="V78" s="22">
        <f t="shared" si="176"/>
        <v>-5773.4023142502574</v>
      </c>
      <c r="W78" s="22">
        <f t="shared" si="176"/>
        <v>-6098.6408481131266</v>
      </c>
      <c r="X78" s="22">
        <f t="shared" si="176"/>
        <v>-6436.6090359531199</v>
      </c>
      <c r="Y78" s="22">
        <f t="shared" si="176"/>
        <v>-6787.8277827167676</v>
      </c>
      <c r="Z78" s="22">
        <f t="shared" si="176"/>
        <v>-7152.8401839996513</v>
      </c>
      <c r="AA78" s="22">
        <f t="shared" si="176"/>
        <v>-7532.2125043341021</v>
      </c>
      <c r="AB78" s="22">
        <f t="shared" si="176"/>
        <v>-7926.5351998249816</v>
      </c>
      <c r="AC78" s="22">
        <f t="shared" si="176"/>
        <v>-8336.4239871886275</v>
      </c>
      <c r="AD78" s="22">
        <f t="shared" si="176"/>
        <v>-8761.7189751603782</v>
      </c>
      <c r="AE78" s="22">
        <f t="shared" si="176"/>
        <v>-9058.2911992979498</v>
      </c>
      <c r="AF78" s="22">
        <f t="shared" si="176"/>
        <v>0</v>
      </c>
      <c r="AG78" s="22">
        <f t="shared" si="176"/>
        <v>0</v>
      </c>
      <c r="AH78" s="22">
        <f t="shared" si="176"/>
        <v>0</v>
      </c>
      <c r="AI78" s="22">
        <f t="shared" si="176"/>
        <v>0</v>
      </c>
      <c r="AJ78" s="22">
        <f t="shared" si="176"/>
        <v>0</v>
      </c>
      <c r="AK78" s="22">
        <f t="shared" si="176"/>
        <v>0</v>
      </c>
      <c r="AL78" s="22">
        <f t="shared" si="176"/>
        <v>0</v>
      </c>
      <c r="AM78" s="22">
        <f t="shared" si="176"/>
        <v>0</v>
      </c>
      <c r="AN78" s="22">
        <f t="shared" si="176"/>
        <v>0</v>
      </c>
      <c r="AO78" s="22">
        <f t="shared" si="176"/>
        <v>0</v>
      </c>
      <c r="AP78" s="22">
        <f t="shared" si="176"/>
        <v>0</v>
      </c>
      <c r="AQ78" s="22">
        <f t="shared" si="176"/>
        <v>0</v>
      </c>
      <c r="AR78" s="22">
        <f t="shared" si="176"/>
        <v>0</v>
      </c>
      <c r="AS78" s="22">
        <f t="shared" si="176"/>
        <v>0</v>
      </c>
      <c r="AT78" s="22">
        <f t="shared" si="176"/>
        <v>0</v>
      </c>
      <c r="AU78" s="22">
        <f t="shared" si="176"/>
        <v>0</v>
      </c>
      <c r="AV78" s="22">
        <f t="shared" si="176"/>
        <v>0</v>
      </c>
      <c r="AW78" s="22">
        <f t="shared" si="176"/>
        <v>0</v>
      </c>
      <c r="AX78" s="22">
        <f t="shared" si="176"/>
        <v>0</v>
      </c>
      <c r="AY78" s="22">
        <f t="shared" si="176"/>
        <v>0</v>
      </c>
      <c r="AZ78" s="22">
        <f t="shared" si="176"/>
        <v>0</v>
      </c>
      <c r="BA78" s="22">
        <f t="shared" si="176"/>
        <v>0</v>
      </c>
      <c r="BB78" s="22">
        <f t="shared" si="176"/>
        <v>0</v>
      </c>
      <c r="BC78" s="22">
        <f t="shared" si="176"/>
        <v>0</v>
      </c>
      <c r="BD78" s="22">
        <f t="shared" si="176"/>
        <v>0</v>
      </c>
      <c r="BE78" s="22">
        <f t="shared" si="176"/>
        <v>0</v>
      </c>
      <c r="BF78" s="22">
        <f t="shared" si="176"/>
        <v>0</v>
      </c>
      <c r="BG78" s="22">
        <f t="shared" si="176"/>
        <v>0</v>
      </c>
      <c r="BH78" s="22">
        <f t="shared" si="176"/>
        <v>0</v>
      </c>
      <c r="BI78" s="22">
        <f t="shared" si="176"/>
        <v>0</v>
      </c>
      <c r="BJ78" s="22">
        <f t="shared" si="176"/>
        <v>0</v>
      </c>
      <c r="BK78" s="22">
        <f t="shared" si="176"/>
        <v>0</v>
      </c>
      <c r="BL78" s="22">
        <f t="shared" si="176"/>
        <v>0</v>
      </c>
      <c r="BM78" s="22">
        <f t="shared" si="176"/>
        <v>0</v>
      </c>
      <c r="BN78" s="22">
        <f t="shared" si="176"/>
        <v>0</v>
      </c>
      <c r="BO78" s="22">
        <f t="shared" si="176"/>
        <v>0</v>
      </c>
      <c r="BP78" s="22">
        <f t="shared" si="176"/>
        <v>0</v>
      </c>
      <c r="BQ78" s="22">
        <f t="shared" si="176"/>
        <v>0</v>
      </c>
      <c r="BR78" s="22">
        <f t="shared" si="176"/>
        <v>0</v>
      </c>
      <c r="BS78" s="22">
        <f t="shared" si="176"/>
        <v>0</v>
      </c>
      <c r="BT78" s="22">
        <f t="shared" si="176"/>
        <v>0</v>
      </c>
      <c r="BU78" s="22">
        <f t="shared" si="176"/>
        <v>0</v>
      </c>
      <c r="BV78" s="22">
        <f t="shared" ref="BV78:BX78" si="177">IF($G$75,BV17+BV20, (BV17+BV20)/12)</f>
        <v>0</v>
      </c>
      <c r="BW78" s="22">
        <f t="shared" si="177"/>
        <v>0</v>
      </c>
      <c r="BX78" s="22">
        <f t="shared" si="177"/>
        <v>0</v>
      </c>
      <c r="BY78" s="4"/>
    </row>
    <row r="79" spans="1:77" ht="9.75" customHeight="1" x14ac:dyDescent="0.15">
      <c r="A79" s="4"/>
      <c r="B79" s="4"/>
      <c r="C79" s="4"/>
      <c r="D79" s="4" t="s">
        <v>80</v>
      </c>
      <c r="E79" s="4" t="str">
        <f>currency</f>
        <v>EUR</v>
      </c>
      <c r="F79" s="4"/>
      <c r="G79" s="22"/>
      <c r="H79" s="21"/>
      <c r="I79" s="22">
        <f>IF($G$75,I34, I34/12)</f>
        <v>-9120</v>
      </c>
      <c r="J79" s="22">
        <f t="shared" ref="J79:BU79" si="178">IF($G$75,J34, J34/12)</f>
        <v>-9118.4886992044976</v>
      </c>
      <c r="K79" s="22">
        <f t="shared" si="178"/>
        <v>-8842.6007389856168</v>
      </c>
      <c r="L79" s="22">
        <f t="shared" si="178"/>
        <v>-8552.9183807557929</v>
      </c>
      <c r="M79" s="22">
        <f t="shared" si="178"/>
        <v>-8248.7519046144789</v>
      </c>
      <c r="N79" s="22">
        <f t="shared" si="178"/>
        <v>-7929.3771046660977</v>
      </c>
      <c r="O79" s="22">
        <f t="shared" si="178"/>
        <v>-7594.0335647202983</v>
      </c>
      <c r="P79" s="22">
        <f t="shared" si="178"/>
        <v>-7241.9228477772076</v>
      </c>
      <c r="Q79" s="22">
        <f t="shared" si="178"/>
        <v>-6872.206594986963</v>
      </c>
      <c r="R79" s="22">
        <f t="shared" si="178"/>
        <v>-6484.0045295572063</v>
      </c>
      <c r="S79" s="22">
        <f t="shared" si="178"/>
        <v>-6076.3923608559617</v>
      </c>
      <c r="T79" s="22">
        <f t="shared" si="178"/>
        <v>-5648.3995837196553</v>
      </c>
      <c r="U79" s="22">
        <f t="shared" si="178"/>
        <v>-5199.0071677265332</v>
      </c>
      <c r="V79" s="22">
        <f t="shared" si="178"/>
        <v>-4727.1451309337544</v>
      </c>
      <c r="W79" s="22">
        <f t="shared" si="178"/>
        <v>-4231.689992301337</v>
      </c>
      <c r="X79" s="22">
        <f t="shared" si="178"/>
        <v>-3711.4620967372994</v>
      </c>
      <c r="Y79" s="22">
        <f t="shared" si="178"/>
        <v>-3165.2228063950597</v>
      </c>
      <c r="Z79" s="22">
        <f t="shared" si="178"/>
        <v>-2591.6715515357077</v>
      </c>
      <c r="AA79" s="22">
        <f t="shared" si="178"/>
        <v>-1989.4427339333884</v>
      </c>
      <c r="AB79" s="22">
        <f t="shared" si="178"/>
        <v>-1357.1024754509529</v>
      </c>
      <c r="AC79" s="22">
        <f t="shared" si="178"/>
        <v>-693.14520404439565</v>
      </c>
      <c r="AD79" s="22">
        <f t="shared" si="178"/>
        <v>0</v>
      </c>
      <c r="AE79" s="22">
        <f t="shared" si="178"/>
        <v>0</v>
      </c>
      <c r="AF79" s="22">
        <f t="shared" si="178"/>
        <v>0</v>
      </c>
      <c r="AG79" s="22">
        <f t="shared" si="178"/>
        <v>0</v>
      </c>
      <c r="AH79" s="22">
        <f t="shared" si="178"/>
        <v>0</v>
      </c>
      <c r="AI79" s="22">
        <f t="shared" si="178"/>
        <v>0</v>
      </c>
      <c r="AJ79" s="22">
        <f t="shared" si="178"/>
        <v>0</v>
      </c>
      <c r="AK79" s="22">
        <f t="shared" si="178"/>
        <v>0</v>
      </c>
      <c r="AL79" s="22">
        <f t="shared" si="178"/>
        <v>0</v>
      </c>
      <c r="AM79" s="22">
        <f t="shared" si="178"/>
        <v>0</v>
      </c>
      <c r="AN79" s="22">
        <f t="shared" si="178"/>
        <v>0</v>
      </c>
      <c r="AO79" s="22">
        <f t="shared" si="178"/>
        <v>0</v>
      </c>
      <c r="AP79" s="22">
        <f t="shared" si="178"/>
        <v>0</v>
      </c>
      <c r="AQ79" s="22">
        <f t="shared" si="178"/>
        <v>0</v>
      </c>
      <c r="AR79" s="22">
        <f t="shared" si="178"/>
        <v>0</v>
      </c>
      <c r="AS79" s="22">
        <f t="shared" si="178"/>
        <v>0</v>
      </c>
      <c r="AT79" s="22">
        <f t="shared" si="178"/>
        <v>0</v>
      </c>
      <c r="AU79" s="22">
        <f t="shared" si="178"/>
        <v>0</v>
      </c>
      <c r="AV79" s="22">
        <f t="shared" si="178"/>
        <v>0</v>
      </c>
      <c r="AW79" s="22">
        <f t="shared" si="178"/>
        <v>0</v>
      </c>
      <c r="AX79" s="22">
        <f t="shared" si="178"/>
        <v>0</v>
      </c>
      <c r="AY79" s="22">
        <f t="shared" si="178"/>
        <v>0</v>
      </c>
      <c r="AZ79" s="22">
        <f t="shared" si="178"/>
        <v>0</v>
      </c>
      <c r="BA79" s="22">
        <f t="shared" si="178"/>
        <v>0</v>
      </c>
      <c r="BB79" s="22">
        <f t="shared" si="178"/>
        <v>0</v>
      </c>
      <c r="BC79" s="22">
        <f t="shared" si="178"/>
        <v>0</v>
      </c>
      <c r="BD79" s="22">
        <f t="shared" si="178"/>
        <v>0</v>
      </c>
      <c r="BE79" s="22">
        <f t="shared" si="178"/>
        <v>0</v>
      </c>
      <c r="BF79" s="22">
        <f t="shared" si="178"/>
        <v>0</v>
      </c>
      <c r="BG79" s="22">
        <f t="shared" si="178"/>
        <v>0</v>
      </c>
      <c r="BH79" s="22">
        <f t="shared" si="178"/>
        <v>0</v>
      </c>
      <c r="BI79" s="22">
        <f t="shared" si="178"/>
        <v>0</v>
      </c>
      <c r="BJ79" s="22">
        <f t="shared" si="178"/>
        <v>0</v>
      </c>
      <c r="BK79" s="22">
        <f t="shared" si="178"/>
        <v>0</v>
      </c>
      <c r="BL79" s="22">
        <f t="shared" si="178"/>
        <v>0</v>
      </c>
      <c r="BM79" s="22">
        <f t="shared" si="178"/>
        <v>0</v>
      </c>
      <c r="BN79" s="22">
        <f t="shared" si="178"/>
        <v>0</v>
      </c>
      <c r="BO79" s="22">
        <f t="shared" si="178"/>
        <v>0</v>
      </c>
      <c r="BP79" s="22">
        <f t="shared" si="178"/>
        <v>0</v>
      </c>
      <c r="BQ79" s="22">
        <f t="shared" si="178"/>
        <v>0</v>
      </c>
      <c r="BR79" s="22">
        <f t="shared" si="178"/>
        <v>0</v>
      </c>
      <c r="BS79" s="22">
        <f t="shared" si="178"/>
        <v>0</v>
      </c>
      <c r="BT79" s="22">
        <f t="shared" si="178"/>
        <v>0</v>
      </c>
      <c r="BU79" s="22">
        <f t="shared" si="178"/>
        <v>0</v>
      </c>
      <c r="BV79" s="22">
        <f t="shared" ref="BV79:BX79" si="179">IF($G$75,BV34, BV34/12)</f>
        <v>0</v>
      </c>
      <c r="BW79" s="22">
        <f t="shared" si="179"/>
        <v>0</v>
      </c>
      <c r="BX79" s="22">
        <f t="shared" si="179"/>
        <v>0</v>
      </c>
      <c r="BY79" s="4"/>
    </row>
    <row r="80" spans="1:77" ht="9.75" customHeight="1" x14ac:dyDescent="0.15">
      <c r="A80" s="4"/>
      <c r="B80" s="4"/>
      <c r="C80" s="4"/>
      <c r="D80" s="4" t="s">
        <v>67</v>
      </c>
      <c r="E80" s="4" t="str">
        <f>currency</f>
        <v>EUR</v>
      </c>
      <c r="F80" s="4"/>
      <c r="G80" s="22"/>
      <c r="H80" s="21"/>
      <c r="I80" s="22">
        <f>IF($G$75,I35,I35/12)</f>
        <v>-30.226015910038893</v>
      </c>
      <c r="J80" s="22">
        <f t="shared" ref="J80:BU80" si="180">IF($G$75,J35,J35/12)</f>
        <v>-5517.7592043776003</v>
      </c>
      <c r="K80" s="22">
        <f t="shared" si="180"/>
        <v>-5793.6471645964812</v>
      </c>
      <c r="L80" s="22">
        <f t="shared" si="180"/>
        <v>-6083.329522826305</v>
      </c>
      <c r="M80" s="22">
        <f t="shared" si="180"/>
        <v>-6387.495998967619</v>
      </c>
      <c r="N80" s="22">
        <f t="shared" si="180"/>
        <v>-6706.8707989160002</v>
      </c>
      <c r="O80" s="22">
        <f t="shared" si="180"/>
        <v>-7042.2143388617997</v>
      </c>
      <c r="P80" s="22">
        <f t="shared" si="180"/>
        <v>-7394.3250558048903</v>
      </c>
      <c r="Q80" s="22">
        <f t="shared" si="180"/>
        <v>-7764.041308595135</v>
      </c>
      <c r="R80" s="22">
        <f t="shared" si="180"/>
        <v>-8152.2433740248916</v>
      </c>
      <c r="S80" s="22">
        <f t="shared" si="180"/>
        <v>-8559.8555427261363</v>
      </c>
      <c r="T80" s="22">
        <f t="shared" si="180"/>
        <v>-8987.8483198624417</v>
      </c>
      <c r="U80" s="22">
        <f t="shared" si="180"/>
        <v>-9437.2407358555647</v>
      </c>
      <c r="V80" s="22">
        <f t="shared" si="180"/>
        <v>-9909.1027726483444</v>
      </c>
      <c r="W80" s="22">
        <f t="shared" si="180"/>
        <v>-10404.557911280761</v>
      </c>
      <c r="X80" s="22">
        <f t="shared" si="180"/>
        <v>-10924.785806844799</v>
      </c>
      <c r="Y80" s="22">
        <f t="shared" si="180"/>
        <v>-11471.025097187037</v>
      </c>
      <c r="Z80" s="22">
        <f t="shared" si="180"/>
        <v>-12044.57635204639</v>
      </c>
      <c r="AA80" s="22">
        <f t="shared" si="180"/>
        <v>-12646.805169648709</v>
      </c>
      <c r="AB80" s="22">
        <f t="shared" si="180"/>
        <v>-13279.145428131145</v>
      </c>
      <c r="AC80" s="22">
        <f t="shared" si="180"/>
        <v>-13862.904080887914</v>
      </c>
      <c r="AD80" s="22">
        <f t="shared" si="180"/>
        <v>0</v>
      </c>
      <c r="AE80" s="22">
        <f t="shared" si="180"/>
        <v>0</v>
      </c>
      <c r="AF80" s="22">
        <f t="shared" si="180"/>
        <v>0</v>
      </c>
      <c r="AG80" s="22">
        <f t="shared" si="180"/>
        <v>0</v>
      </c>
      <c r="AH80" s="22">
        <f t="shared" si="180"/>
        <v>0</v>
      </c>
      <c r="AI80" s="22">
        <f t="shared" si="180"/>
        <v>0</v>
      </c>
      <c r="AJ80" s="22">
        <f t="shared" si="180"/>
        <v>0</v>
      </c>
      <c r="AK80" s="22">
        <f t="shared" si="180"/>
        <v>0</v>
      </c>
      <c r="AL80" s="22">
        <f t="shared" si="180"/>
        <v>0</v>
      </c>
      <c r="AM80" s="22">
        <f t="shared" si="180"/>
        <v>0</v>
      </c>
      <c r="AN80" s="22">
        <f t="shared" si="180"/>
        <v>0</v>
      </c>
      <c r="AO80" s="22">
        <f t="shared" si="180"/>
        <v>0</v>
      </c>
      <c r="AP80" s="22">
        <f t="shared" si="180"/>
        <v>0</v>
      </c>
      <c r="AQ80" s="22">
        <f t="shared" si="180"/>
        <v>0</v>
      </c>
      <c r="AR80" s="22">
        <f t="shared" si="180"/>
        <v>0</v>
      </c>
      <c r="AS80" s="22">
        <f t="shared" si="180"/>
        <v>0</v>
      </c>
      <c r="AT80" s="22">
        <f t="shared" si="180"/>
        <v>0</v>
      </c>
      <c r="AU80" s="22">
        <f t="shared" si="180"/>
        <v>0</v>
      </c>
      <c r="AV80" s="22">
        <f t="shared" si="180"/>
        <v>0</v>
      </c>
      <c r="AW80" s="22">
        <f t="shared" si="180"/>
        <v>0</v>
      </c>
      <c r="AX80" s="22">
        <f t="shared" si="180"/>
        <v>0</v>
      </c>
      <c r="AY80" s="22">
        <f t="shared" si="180"/>
        <v>0</v>
      </c>
      <c r="AZ80" s="22">
        <f t="shared" si="180"/>
        <v>0</v>
      </c>
      <c r="BA80" s="22">
        <f t="shared" si="180"/>
        <v>0</v>
      </c>
      <c r="BB80" s="22">
        <f t="shared" si="180"/>
        <v>0</v>
      </c>
      <c r="BC80" s="22">
        <f t="shared" si="180"/>
        <v>0</v>
      </c>
      <c r="BD80" s="22">
        <f t="shared" si="180"/>
        <v>0</v>
      </c>
      <c r="BE80" s="22">
        <f t="shared" si="180"/>
        <v>0</v>
      </c>
      <c r="BF80" s="22">
        <f t="shared" si="180"/>
        <v>0</v>
      </c>
      <c r="BG80" s="22">
        <f t="shared" si="180"/>
        <v>0</v>
      </c>
      <c r="BH80" s="22">
        <f t="shared" si="180"/>
        <v>0</v>
      </c>
      <c r="BI80" s="22">
        <f t="shared" si="180"/>
        <v>0</v>
      </c>
      <c r="BJ80" s="22">
        <f t="shared" si="180"/>
        <v>0</v>
      </c>
      <c r="BK80" s="22">
        <f t="shared" si="180"/>
        <v>0</v>
      </c>
      <c r="BL80" s="22">
        <f t="shared" si="180"/>
        <v>0</v>
      </c>
      <c r="BM80" s="22">
        <f t="shared" si="180"/>
        <v>0</v>
      </c>
      <c r="BN80" s="22">
        <f t="shared" si="180"/>
        <v>0</v>
      </c>
      <c r="BO80" s="22">
        <f t="shared" si="180"/>
        <v>0</v>
      </c>
      <c r="BP80" s="22">
        <f t="shared" si="180"/>
        <v>0</v>
      </c>
      <c r="BQ80" s="22">
        <f t="shared" si="180"/>
        <v>0</v>
      </c>
      <c r="BR80" s="22">
        <f t="shared" si="180"/>
        <v>0</v>
      </c>
      <c r="BS80" s="22">
        <f t="shared" si="180"/>
        <v>0</v>
      </c>
      <c r="BT80" s="22">
        <f t="shared" si="180"/>
        <v>0</v>
      </c>
      <c r="BU80" s="22">
        <f t="shared" si="180"/>
        <v>0</v>
      </c>
      <c r="BV80" s="22">
        <f t="shared" ref="BV80:BX80" si="181">IF($G$75,BV35,BV35/12)</f>
        <v>0</v>
      </c>
      <c r="BW80" s="22">
        <f t="shared" si="181"/>
        <v>0</v>
      </c>
      <c r="BX80" s="22">
        <f t="shared" si="181"/>
        <v>0</v>
      </c>
      <c r="BY80" s="4"/>
    </row>
    <row r="81" spans="1:77" ht="9.75" customHeight="1" x14ac:dyDescent="0.15">
      <c r="A81" s="4"/>
      <c r="B81" s="4"/>
      <c r="C81" s="4"/>
      <c r="D81" s="4" t="s">
        <v>113</v>
      </c>
      <c r="E81" s="4" t="str">
        <f>currency</f>
        <v>EUR</v>
      </c>
      <c r="F81" s="4"/>
      <c r="G81" s="22"/>
      <c r="H81" s="21"/>
      <c r="I81" s="22">
        <f>IF($G$75,I37-I32-I36,(I37-I32-I36)/12)</f>
        <v>-9408.856152896331</v>
      </c>
      <c r="J81" s="22">
        <f t="shared" ref="J81:BU81" si="182">IF($G$75,J37-J32-J36,(J37-J32-J36)/12)</f>
        <v>-12141.640247844392</v>
      </c>
      <c r="K81" s="22">
        <f t="shared" si="182"/>
        <v>-8659.6529009820988</v>
      </c>
      <c r="L81" s="22">
        <f t="shared" si="182"/>
        <v>-8400.766126877319</v>
      </c>
      <c r="M81" s="22">
        <f t="shared" si="182"/>
        <v>-8153.6413598224144</v>
      </c>
      <c r="N81" s="22">
        <f t="shared" si="182"/>
        <v>-8003.6241942238203</v>
      </c>
      <c r="O81" s="22">
        <f t="shared" si="182"/>
        <v>-7847.6070832967216</v>
      </c>
      <c r="P81" s="22">
        <f t="shared" si="182"/>
        <v>-7685.3619933799737</v>
      </c>
      <c r="Q81" s="22">
        <f t="shared" si="182"/>
        <v>-7516.6527335670653</v>
      </c>
      <c r="R81" s="22">
        <f t="shared" si="182"/>
        <v>-7341.2346889238215</v>
      </c>
      <c r="S81" s="22">
        <f t="shared" si="182"/>
        <v>-7158.854546362395</v>
      </c>
      <c r="T81" s="22">
        <f t="shared" si="182"/>
        <v>-6969.250013055248</v>
      </c>
      <c r="U81" s="22">
        <f t="shared" si="182"/>
        <v>-6772.1495272774582</v>
      </c>
      <c r="V81" s="22">
        <f t="shared" si="182"/>
        <v>-6567.2719615708629</v>
      </c>
      <c r="W81" s="22">
        <f t="shared" si="182"/>
        <v>-6354.3263181295079</v>
      </c>
      <c r="X81" s="22">
        <f t="shared" si="182"/>
        <v>-6133.0114163126127</v>
      </c>
      <c r="Y81" s="22">
        <f t="shared" si="182"/>
        <v>-5903.015572198673</v>
      </c>
      <c r="Z81" s="22">
        <f t="shared" si="182"/>
        <v>-5664.0162701028512</v>
      </c>
      <c r="AA81" s="22">
        <f t="shared" si="182"/>
        <v>-5415.6798259890184</v>
      </c>
      <c r="AB81" s="22">
        <f t="shared" si="182"/>
        <v>-5157.6610427182386</v>
      </c>
      <c r="AC81" s="22">
        <f t="shared" si="182"/>
        <v>-4809.4042384370368</v>
      </c>
      <c r="AD81" s="22">
        <f t="shared" si="182"/>
        <v>10025.913911148766</v>
      </c>
      <c r="AE81" s="22">
        <f t="shared" si="182"/>
        <v>10461.573948014295</v>
      </c>
      <c r="AF81" s="22">
        <f t="shared" si="182"/>
        <v>0</v>
      </c>
      <c r="AG81" s="22">
        <f t="shared" si="182"/>
        <v>0</v>
      </c>
      <c r="AH81" s="22">
        <f t="shared" si="182"/>
        <v>0</v>
      </c>
      <c r="AI81" s="22">
        <f t="shared" si="182"/>
        <v>0</v>
      </c>
      <c r="AJ81" s="22">
        <f t="shared" si="182"/>
        <v>0</v>
      </c>
      <c r="AK81" s="22">
        <f t="shared" si="182"/>
        <v>0</v>
      </c>
      <c r="AL81" s="22">
        <f t="shared" si="182"/>
        <v>0</v>
      </c>
      <c r="AM81" s="22">
        <f t="shared" si="182"/>
        <v>0</v>
      </c>
      <c r="AN81" s="22">
        <f t="shared" si="182"/>
        <v>0</v>
      </c>
      <c r="AO81" s="22">
        <f t="shared" si="182"/>
        <v>0</v>
      </c>
      <c r="AP81" s="22">
        <f t="shared" si="182"/>
        <v>0</v>
      </c>
      <c r="AQ81" s="22">
        <f t="shared" si="182"/>
        <v>0</v>
      </c>
      <c r="AR81" s="22">
        <f t="shared" si="182"/>
        <v>0</v>
      </c>
      <c r="AS81" s="22">
        <f t="shared" si="182"/>
        <v>0</v>
      </c>
      <c r="AT81" s="22">
        <f t="shared" si="182"/>
        <v>0</v>
      </c>
      <c r="AU81" s="22">
        <f t="shared" si="182"/>
        <v>0</v>
      </c>
      <c r="AV81" s="22">
        <f t="shared" si="182"/>
        <v>0</v>
      </c>
      <c r="AW81" s="22">
        <f t="shared" si="182"/>
        <v>0</v>
      </c>
      <c r="AX81" s="22">
        <f t="shared" si="182"/>
        <v>0</v>
      </c>
      <c r="AY81" s="22">
        <f t="shared" si="182"/>
        <v>0</v>
      </c>
      <c r="AZ81" s="22">
        <f t="shared" si="182"/>
        <v>0</v>
      </c>
      <c r="BA81" s="22">
        <f t="shared" si="182"/>
        <v>0</v>
      </c>
      <c r="BB81" s="22">
        <f t="shared" si="182"/>
        <v>0</v>
      </c>
      <c r="BC81" s="22">
        <f t="shared" si="182"/>
        <v>0</v>
      </c>
      <c r="BD81" s="22">
        <f t="shared" si="182"/>
        <v>0</v>
      </c>
      <c r="BE81" s="22">
        <f t="shared" si="182"/>
        <v>0</v>
      </c>
      <c r="BF81" s="22">
        <f t="shared" si="182"/>
        <v>0</v>
      </c>
      <c r="BG81" s="22">
        <f t="shared" si="182"/>
        <v>0</v>
      </c>
      <c r="BH81" s="22">
        <f t="shared" si="182"/>
        <v>0</v>
      </c>
      <c r="BI81" s="22">
        <f t="shared" si="182"/>
        <v>0</v>
      </c>
      <c r="BJ81" s="22">
        <f t="shared" si="182"/>
        <v>0</v>
      </c>
      <c r="BK81" s="22">
        <f t="shared" si="182"/>
        <v>0</v>
      </c>
      <c r="BL81" s="22">
        <f t="shared" si="182"/>
        <v>0</v>
      </c>
      <c r="BM81" s="22">
        <f t="shared" si="182"/>
        <v>0</v>
      </c>
      <c r="BN81" s="22">
        <f t="shared" si="182"/>
        <v>0</v>
      </c>
      <c r="BO81" s="22">
        <f t="shared" si="182"/>
        <v>0</v>
      </c>
      <c r="BP81" s="22">
        <f t="shared" si="182"/>
        <v>0</v>
      </c>
      <c r="BQ81" s="22">
        <f t="shared" si="182"/>
        <v>0</v>
      </c>
      <c r="BR81" s="22">
        <f t="shared" si="182"/>
        <v>0</v>
      </c>
      <c r="BS81" s="22">
        <f t="shared" si="182"/>
        <v>0</v>
      </c>
      <c r="BT81" s="22">
        <f t="shared" si="182"/>
        <v>0</v>
      </c>
      <c r="BU81" s="22">
        <f t="shared" si="182"/>
        <v>0</v>
      </c>
      <c r="BV81" s="22">
        <f t="shared" ref="BV81:BX81" si="183">IF($G$75,BV37-BV32-BV36,(BV37-BV32-BV36)/12)</f>
        <v>0</v>
      </c>
      <c r="BW81" s="22">
        <f t="shared" si="183"/>
        <v>0</v>
      </c>
      <c r="BX81" s="22">
        <f t="shared" si="183"/>
        <v>0</v>
      </c>
      <c r="BY81" s="4"/>
    </row>
    <row r="82" spans="1:77" ht="9.75" customHeight="1" x14ac:dyDescent="0.15">
      <c r="A82" s="4"/>
      <c r="B82" s="4"/>
      <c r="C82" s="4"/>
      <c r="D82" s="4" t="s">
        <v>71</v>
      </c>
      <c r="E82" s="4" t="s">
        <v>7</v>
      </c>
      <c r="F82" s="4"/>
      <c r="G82" s="29" t="b">
        <f>G140</f>
        <v>1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</row>
    <row r="83" spans="1:77" ht="9.75" customHeight="1" x14ac:dyDescent="0.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</row>
    <row r="84" spans="1:77" ht="9.75" customHeight="1" x14ac:dyDescent="0.15">
      <c r="A84" s="111" t="s">
        <v>34</v>
      </c>
      <c r="B84" s="111"/>
      <c r="C84" s="111"/>
      <c r="D84" s="111"/>
      <c r="E84" s="111"/>
      <c r="F84" s="111"/>
      <c r="G84" s="11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</row>
    <row r="85" spans="1:77" ht="9.75" customHeight="1" x14ac:dyDescent="0.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</row>
    <row r="86" spans="1:77" ht="9.75" customHeight="1" x14ac:dyDescent="0.2">
      <c r="B86" s="113" t="s">
        <v>26</v>
      </c>
      <c r="C86" s="113"/>
      <c r="D86" s="113"/>
      <c r="E86" s="113"/>
      <c r="F86" s="113"/>
      <c r="G86" s="113"/>
      <c r="H86" s="34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</row>
    <row r="87" spans="1:77" ht="9.75" customHeight="1" x14ac:dyDescent="0.2">
      <c r="A87" s="4"/>
      <c r="B87" s="23"/>
      <c r="C87" s="2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23"/>
    </row>
    <row r="88" spans="1:77" ht="9.75" customHeight="1" x14ac:dyDescent="0.15">
      <c r="A88" s="4"/>
      <c r="B88" s="4"/>
      <c r="D88" s="116" t="s">
        <v>55</v>
      </c>
      <c r="E88" s="116"/>
      <c r="F88" s="116"/>
      <c r="G88" s="11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</row>
    <row r="89" spans="1:77" ht="9.75" customHeight="1" x14ac:dyDescent="0.15">
      <c r="A89" s="4"/>
      <c r="B89" s="4"/>
      <c r="C89" s="4"/>
      <c r="D89" s="80" t="str">
        <f>Inputs!C8</f>
        <v>Acquisition date</v>
      </c>
      <c r="E89" s="80" t="s">
        <v>21</v>
      </c>
      <c r="F89" s="115">
        <f>Inputs!E8</f>
        <v>45260</v>
      </c>
      <c r="G89" s="19">
        <f t="shared" ref="G89:G92" si="184">SUM(I89:DG89)</f>
        <v>1</v>
      </c>
      <c r="H89" s="4"/>
      <c r="I89" s="19">
        <f t="shared" ref="I89:R90" si="185">($F89&lt;=I$2)*($F89&gt;=I$1)</f>
        <v>1</v>
      </c>
      <c r="J89" s="19">
        <f t="shared" si="185"/>
        <v>0</v>
      </c>
      <c r="K89" s="19">
        <f t="shared" si="185"/>
        <v>0</v>
      </c>
      <c r="L89" s="19">
        <f t="shared" si="185"/>
        <v>0</v>
      </c>
      <c r="M89" s="19">
        <f t="shared" si="185"/>
        <v>0</v>
      </c>
      <c r="N89" s="19">
        <f t="shared" si="185"/>
        <v>0</v>
      </c>
      <c r="O89" s="19">
        <f t="shared" si="185"/>
        <v>0</v>
      </c>
      <c r="P89" s="19">
        <f t="shared" si="185"/>
        <v>0</v>
      </c>
      <c r="Q89" s="19">
        <f t="shared" si="185"/>
        <v>0</v>
      </c>
      <c r="R89" s="19">
        <f t="shared" si="185"/>
        <v>0</v>
      </c>
      <c r="S89" s="19">
        <f t="shared" ref="S89:AB90" si="186">($F89&lt;=S$2)*($F89&gt;=S$1)</f>
        <v>0</v>
      </c>
      <c r="T89" s="19">
        <f t="shared" si="186"/>
        <v>0</v>
      </c>
      <c r="U89" s="19">
        <f t="shared" si="186"/>
        <v>0</v>
      </c>
      <c r="V89" s="19">
        <f t="shared" si="186"/>
        <v>0</v>
      </c>
      <c r="W89" s="19">
        <f t="shared" si="186"/>
        <v>0</v>
      </c>
      <c r="X89" s="19">
        <f t="shared" si="186"/>
        <v>0</v>
      </c>
      <c r="Y89" s="19">
        <f t="shared" si="186"/>
        <v>0</v>
      </c>
      <c r="Z89" s="19">
        <f t="shared" si="186"/>
        <v>0</v>
      </c>
      <c r="AA89" s="19">
        <f t="shared" si="186"/>
        <v>0</v>
      </c>
      <c r="AB89" s="19">
        <f t="shared" si="186"/>
        <v>0</v>
      </c>
      <c r="AC89" s="19">
        <f t="shared" ref="AC89:AL90" si="187">($F89&lt;=AC$2)*($F89&gt;=AC$1)</f>
        <v>0</v>
      </c>
      <c r="AD89" s="19">
        <f t="shared" si="187"/>
        <v>0</v>
      </c>
      <c r="AE89" s="19">
        <f t="shared" si="187"/>
        <v>0</v>
      </c>
      <c r="AF89" s="19">
        <f t="shared" si="187"/>
        <v>0</v>
      </c>
      <c r="AG89" s="19">
        <f t="shared" si="187"/>
        <v>0</v>
      </c>
      <c r="AH89" s="19">
        <f t="shared" si="187"/>
        <v>0</v>
      </c>
      <c r="AI89" s="19">
        <f t="shared" si="187"/>
        <v>0</v>
      </c>
      <c r="AJ89" s="19">
        <f t="shared" si="187"/>
        <v>0</v>
      </c>
      <c r="AK89" s="19">
        <f t="shared" si="187"/>
        <v>0</v>
      </c>
      <c r="AL89" s="19">
        <f t="shared" si="187"/>
        <v>0</v>
      </c>
      <c r="AM89" s="19">
        <f t="shared" ref="AM89:AV90" si="188">($F89&lt;=AM$2)*($F89&gt;=AM$1)</f>
        <v>0</v>
      </c>
      <c r="AN89" s="19">
        <f t="shared" si="188"/>
        <v>0</v>
      </c>
      <c r="AO89" s="19">
        <f t="shared" si="188"/>
        <v>0</v>
      </c>
      <c r="AP89" s="19">
        <f t="shared" si="188"/>
        <v>0</v>
      </c>
      <c r="AQ89" s="19">
        <f t="shared" si="188"/>
        <v>0</v>
      </c>
      <c r="AR89" s="19">
        <f t="shared" si="188"/>
        <v>0</v>
      </c>
      <c r="AS89" s="19">
        <f t="shared" si="188"/>
        <v>0</v>
      </c>
      <c r="AT89" s="19">
        <f t="shared" si="188"/>
        <v>0</v>
      </c>
      <c r="AU89" s="19">
        <f t="shared" si="188"/>
        <v>0</v>
      </c>
      <c r="AV89" s="19">
        <f t="shared" si="188"/>
        <v>0</v>
      </c>
      <c r="AW89" s="19">
        <f t="shared" ref="AW89:BF90" si="189">($F89&lt;=AW$2)*($F89&gt;=AW$1)</f>
        <v>0</v>
      </c>
      <c r="AX89" s="19">
        <f t="shared" si="189"/>
        <v>0</v>
      </c>
      <c r="AY89" s="19">
        <f t="shared" si="189"/>
        <v>0</v>
      </c>
      <c r="AZ89" s="19">
        <f t="shared" si="189"/>
        <v>0</v>
      </c>
      <c r="BA89" s="19">
        <f t="shared" si="189"/>
        <v>0</v>
      </c>
      <c r="BB89" s="19">
        <f t="shared" si="189"/>
        <v>0</v>
      </c>
      <c r="BC89" s="19">
        <f t="shared" si="189"/>
        <v>0</v>
      </c>
      <c r="BD89" s="19">
        <f t="shared" si="189"/>
        <v>0</v>
      </c>
      <c r="BE89" s="19">
        <f t="shared" si="189"/>
        <v>0</v>
      </c>
      <c r="BF89" s="19">
        <f t="shared" si="189"/>
        <v>0</v>
      </c>
      <c r="BG89" s="19">
        <f t="shared" ref="BG89:BP90" si="190">($F89&lt;=BG$2)*($F89&gt;=BG$1)</f>
        <v>0</v>
      </c>
      <c r="BH89" s="19">
        <f t="shared" si="190"/>
        <v>0</v>
      </c>
      <c r="BI89" s="19">
        <f t="shared" si="190"/>
        <v>0</v>
      </c>
      <c r="BJ89" s="19">
        <f t="shared" si="190"/>
        <v>0</v>
      </c>
      <c r="BK89" s="19">
        <f t="shared" si="190"/>
        <v>0</v>
      </c>
      <c r="BL89" s="19">
        <f t="shared" si="190"/>
        <v>0</v>
      </c>
      <c r="BM89" s="19">
        <f t="shared" si="190"/>
        <v>0</v>
      </c>
      <c r="BN89" s="19">
        <f t="shared" si="190"/>
        <v>0</v>
      </c>
      <c r="BO89" s="19">
        <f t="shared" si="190"/>
        <v>0</v>
      </c>
      <c r="BP89" s="19">
        <f t="shared" si="190"/>
        <v>0</v>
      </c>
      <c r="BQ89" s="19">
        <f t="shared" ref="BQ89:BX90" si="191">($F89&lt;=BQ$2)*($F89&gt;=BQ$1)</f>
        <v>0</v>
      </c>
      <c r="BR89" s="19">
        <f t="shared" si="191"/>
        <v>0</v>
      </c>
      <c r="BS89" s="19">
        <f t="shared" si="191"/>
        <v>0</v>
      </c>
      <c r="BT89" s="19">
        <f t="shared" si="191"/>
        <v>0</v>
      </c>
      <c r="BU89" s="19">
        <f t="shared" si="191"/>
        <v>0</v>
      </c>
      <c r="BV89" s="19">
        <f t="shared" si="191"/>
        <v>0</v>
      </c>
      <c r="BW89" s="19">
        <f t="shared" si="191"/>
        <v>0</v>
      </c>
      <c r="BX89" s="19">
        <f t="shared" si="191"/>
        <v>0</v>
      </c>
      <c r="BY89" s="4"/>
    </row>
    <row r="90" spans="1:77" ht="9.75" customHeight="1" x14ac:dyDescent="0.15">
      <c r="A90" s="4"/>
      <c r="B90" s="4"/>
      <c r="C90" s="4"/>
      <c r="D90" s="4" t="s">
        <v>110</v>
      </c>
      <c r="E90" s="4" t="s">
        <v>21</v>
      </c>
      <c r="F90" s="104">
        <f>DATE(Inputs!K33,12,31)</f>
        <v>53327</v>
      </c>
      <c r="G90" s="19">
        <f t="shared" si="184"/>
        <v>1</v>
      </c>
      <c r="H90" s="4"/>
      <c r="I90" s="19">
        <f t="shared" si="185"/>
        <v>0</v>
      </c>
      <c r="J90" s="19">
        <f t="shared" si="185"/>
        <v>0</v>
      </c>
      <c r="K90" s="19">
        <f t="shared" si="185"/>
        <v>0</v>
      </c>
      <c r="L90" s="19">
        <f t="shared" si="185"/>
        <v>0</v>
      </c>
      <c r="M90" s="19">
        <f t="shared" si="185"/>
        <v>0</v>
      </c>
      <c r="N90" s="19">
        <f t="shared" si="185"/>
        <v>0</v>
      </c>
      <c r="O90" s="19">
        <f t="shared" si="185"/>
        <v>0</v>
      </c>
      <c r="P90" s="19">
        <f t="shared" si="185"/>
        <v>0</v>
      </c>
      <c r="Q90" s="19">
        <f t="shared" si="185"/>
        <v>0</v>
      </c>
      <c r="R90" s="19">
        <f t="shared" si="185"/>
        <v>0</v>
      </c>
      <c r="S90" s="19">
        <f t="shared" si="186"/>
        <v>0</v>
      </c>
      <c r="T90" s="19">
        <f t="shared" si="186"/>
        <v>0</v>
      </c>
      <c r="U90" s="19">
        <f t="shared" si="186"/>
        <v>0</v>
      </c>
      <c r="V90" s="19">
        <f t="shared" si="186"/>
        <v>0</v>
      </c>
      <c r="W90" s="19">
        <f t="shared" si="186"/>
        <v>0</v>
      </c>
      <c r="X90" s="19">
        <f t="shared" si="186"/>
        <v>0</v>
      </c>
      <c r="Y90" s="19">
        <f t="shared" si="186"/>
        <v>0</v>
      </c>
      <c r="Z90" s="19">
        <f t="shared" si="186"/>
        <v>0</v>
      </c>
      <c r="AA90" s="19">
        <f t="shared" si="186"/>
        <v>0</v>
      </c>
      <c r="AB90" s="19">
        <f t="shared" si="186"/>
        <v>0</v>
      </c>
      <c r="AC90" s="19">
        <f t="shared" si="187"/>
        <v>0</v>
      </c>
      <c r="AD90" s="19">
        <f t="shared" si="187"/>
        <v>0</v>
      </c>
      <c r="AE90" s="19">
        <f t="shared" si="187"/>
        <v>1</v>
      </c>
      <c r="AF90" s="19">
        <f t="shared" si="187"/>
        <v>0</v>
      </c>
      <c r="AG90" s="19">
        <f t="shared" si="187"/>
        <v>0</v>
      </c>
      <c r="AH90" s="19">
        <f t="shared" si="187"/>
        <v>0</v>
      </c>
      <c r="AI90" s="19">
        <f t="shared" si="187"/>
        <v>0</v>
      </c>
      <c r="AJ90" s="19">
        <f t="shared" si="187"/>
        <v>0</v>
      </c>
      <c r="AK90" s="19">
        <f t="shared" si="187"/>
        <v>0</v>
      </c>
      <c r="AL90" s="19">
        <f t="shared" si="187"/>
        <v>0</v>
      </c>
      <c r="AM90" s="19">
        <f t="shared" si="188"/>
        <v>0</v>
      </c>
      <c r="AN90" s="19">
        <f t="shared" si="188"/>
        <v>0</v>
      </c>
      <c r="AO90" s="19">
        <f t="shared" si="188"/>
        <v>0</v>
      </c>
      <c r="AP90" s="19">
        <f t="shared" si="188"/>
        <v>0</v>
      </c>
      <c r="AQ90" s="19">
        <f t="shared" si="188"/>
        <v>0</v>
      </c>
      <c r="AR90" s="19">
        <f t="shared" si="188"/>
        <v>0</v>
      </c>
      <c r="AS90" s="19">
        <f t="shared" si="188"/>
        <v>0</v>
      </c>
      <c r="AT90" s="19">
        <f t="shared" si="188"/>
        <v>0</v>
      </c>
      <c r="AU90" s="19">
        <f t="shared" si="188"/>
        <v>0</v>
      </c>
      <c r="AV90" s="19">
        <f t="shared" si="188"/>
        <v>0</v>
      </c>
      <c r="AW90" s="19">
        <f t="shared" si="189"/>
        <v>0</v>
      </c>
      <c r="AX90" s="19">
        <f t="shared" si="189"/>
        <v>0</v>
      </c>
      <c r="AY90" s="19">
        <f t="shared" si="189"/>
        <v>0</v>
      </c>
      <c r="AZ90" s="19">
        <f t="shared" si="189"/>
        <v>0</v>
      </c>
      <c r="BA90" s="19">
        <f t="shared" si="189"/>
        <v>0</v>
      </c>
      <c r="BB90" s="19">
        <f t="shared" si="189"/>
        <v>0</v>
      </c>
      <c r="BC90" s="19">
        <f t="shared" si="189"/>
        <v>0</v>
      </c>
      <c r="BD90" s="19">
        <f t="shared" si="189"/>
        <v>0</v>
      </c>
      <c r="BE90" s="19">
        <f t="shared" si="189"/>
        <v>0</v>
      </c>
      <c r="BF90" s="19">
        <f t="shared" si="189"/>
        <v>0</v>
      </c>
      <c r="BG90" s="19">
        <f t="shared" si="190"/>
        <v>0</v>
      </c>
      <c r="BH90" s="19">
        <f t="shared" si="190"/>
        <v>0</v>
      </c>
      <c r="BI90" s="19">
        <f t="shared" si="190"/>
        <v>0</v>
      </c>
      <c r="BJ90" s="19">
        <f t="shared" si="190"/>
        <v>0</v>
      </c>
      <c r="BK90" s="19">
        <f t="shared" si="190"/>
        <v>0</v>
      </c>
      <c r="BL90" s="19">
        <f t="shared" si="190"/>
        <v>0</v>
      </c>
      <c r="BM90" s="19">
        <f t="shared" si="190"/>
        <v>0</v>
      </c>
      <c r="BN90" s="19">
        <f t="shared" si="190"/>
        <v>0</v>
      </c>
      <c r="BO90" s="19">
        <f t="shared" si="190"/>
        <v>0</v>
      </c>
      <c r="BP90" s="19">
        <f t="shared" si="190"/>
        <v>0</v>
      </c>
      <c r="BQ90" s="19">
        <f t="shared" si="191"/>
        <v>0</v>
      </c>
      <c r="BR90" s="19">
        <f t="shared" si="191"/>
        <v>0</v>
      </c>
      <c r="BS90" s="19">
        <f t="shared" si="191"/>
        <v>0</v>
      </c>
      <c r="BT90" s="19">
        <f t="shared" si="191"/>
        <v>0</v>
      </c>
      <c r="BU90" s="19">
        <f t="shared" si="191"/>
        <v>0</v>
      </c>
      <c r="BV90" s="19">
        <f t="shared" si="191"/>
        <v>0</v>
      </c>
      <c r="BW90" s="19">
        <f t="shared" si="191"/>
        <v>0</v>
      </c>
      <c r="BX90" s="19">
        <f t="shared" si="191"/>
        <v>0</v>
      </c>
      <c r="BY90" s="4"/>
    </row>
    <row r="91" spans="1:77" ht="9.75" customHeight="1" x14ac:dyDescent="0.15">
      <c r="A91" s="4"/>
      <c r="B91" s="4"/>
      <c r="C91" s="4"/>
      <c r="D91" s="4" t="s">
        <v>27</v>
      </c>
      <c r="E91" s="4" t="s">
        <v>21</v>
      </c>
      <c r="F91" s="4"/>
      <c r="G91" s="19">
        <f t="shared" si="184"/>
        <v>23</v>
      </c>
      <c r="I91" s="19">
        <f t="shared" ref="I91:AI91" si="192">I89+H91-H90</f>
        <v>1</v>
      </c>
      <c r="J91" s="19">
        <f t="shared" si="192"/>
        <v>1</v>
      </c>
      <c r="K91" s="19">
        <f t="shared" si="192"/>
        <v>1</v>
      </c>
      <c r="L91" s="19">
        <f t="shared" si="192"/>
        <v>1</v>
      </c>
      <c r="M91" s="19">
        <f t="shared" si="192"/>
        <v>1</v>
      </c>
      <c r="N91" s="19">
        <f t="shared" si="192"/>
        <v>1</v>
      </c>
      <c r="O91" s="19">
        <f t="shared" si="192"/>
        <v>1</v>
      </c>
      <c r="P91" s="19">
        <f t="shared" si="192"/>
        <v>1</v>
      </c>
      <c r="Q91" s="19">
        <f t="shared" si="192"/>
        <v>1</v>
      </c>
      <c r="R91" s="19">
        <f t="shared" si="192"/>
        <v>1</v>
      </c>
      <c r="S91" s="19">
        <f t="shared" si="192"/>
        <v>1</v>
      </c>
      <c r="T91" s="19">
        <f t="shared" si="192"/>
        <v>1</v>
      </c>
      <c r="U91" s="19">
        <f t="shared" si="192"/>
        <v>1</v>
      </c>
      <c r="V91" s="19">
        <f t="shared" si="192"/>
        <v>1</v>
      </c>
      <c r="W91" s="19">
        <f t="shared" si="192"/>
        <v>1</v>
      </c>
      <c r="X91" s="19">
        <f t="shared" si="192"/>
        <v>1</v>
      </c>
      <c r="Y91" s="19">
        <f t="shared" si="192"/>
        <v>1</v>
      </c>
      <c r="Z91" s="19">
        <f t="shared" si="192"/>
        <v>1</v>
      </c>
      <c r="AA91" s="19">
        <f t="shared" si="192"/>
        <v>1</v>
      </c>
      <c r="AB91" s="19">
        <f t="shared" si="192"/>
        <v>1</v>
      </c>
      <c r="AC91" s="19">
        <f t="shared" si="192"/>
        <v>1</v>
      </c>
      <c r="AD91" s="19">
        <f t="shared" si="192"/>
        <v>1</v>
      </c>
      <c r="AE91" s="19">
        <f t="shared" si="192"/>
        <v>1</v>
      </c>
      <c r="AF91" s="19">
        <f t="shared" si="192"/>
        <v>0</v>
      </c>
      <c r="AG91" s="19">
        <f t="shared" si="192"/>
        <v>0</v>
      </c>
      <c r="AH91" s="19">
        <f t="shared" si="192"/>
        <v>0</v>
      </c>
      <c r="AI91" s="19">
        <f t="shared" si="192"/>
        <v>0</v>
      </c>
      <c r="AJ91" s="19">
        <f t="shared" ref="AJ91" si="193">AJ89+AI91-AI90</f>
        <v>0</v>
      </c>
      <c r="AK91" s="19">
        <f t="shared" ref="AK91" si="194">AK89+AJ91-AJ90</f>
        <v>0</v>
      </c>
      <c r="AL91" s="19">
        <f t="shared" ref="AL91" si="195">AL89+AK91-AK90</f>
        <v>0</v>
      </c>
      <c r="AM91" s="19">
        <f t="shared" ref="AM91" si="196">AM89+AL91-AL90</f>
        <v>0</v>
      </c>
      <c r="AN91" s="19">
        <f t="shared" ref="AN91" si="197">AN89+AM91-AM90</f>
        <v>0</v>
      </c>
      <c r="AO91" s="19">
        <f t="shared" ref="AO91" si="198">AO89+AN91-AN90</f>
        <v>0</v>
      </c>
      <c r="AP91" s="19">
        <f t="shared" ref="AP91" si="199">AP89+AO91-AO90</f>
        <v>0</v>
      </c>
      <c r="AQ91" s="19">
        <f t="shared" ref="AQ91" si="200">AQ89+AP91-AP90</f>
        <v>0</v>
      </c>
      <c r="AR91" s="19">
        <f t="shared" ref="AR91" si="201">AR89+AQ91-AQ90</f>
        <v>0</v>
      </c>
      <c r="AS91" s="19">
        <f t="shared" ref="AS91" si="202">AS89+AR91-AR90</f>
        <v>0</v>
      </c>
      <c r="AT91" s="19">
        <f t="shared" ref="AT91" si="203">AT89+AS91-AS90</f>
        <v>0</v>
      </c>
      <c r="AU91" s="19">
        <f t="shared" ref="AU91" si="204">AU89+AT91-AT90</f>
        <v>0</v>
      </c>
      <c r="AV91" s="19">
        <f t="shared" ref="AV91" si="205">AV89+AU91-AU90</f>
        <v>0</v>
      </c>
      <c r="AW91" s="19">
        <f t="shared" ref="AW91" si="206">AW89+AV91-AV90</f>
        <v>0</v>
      </c>
      <c r="AX91" s="19">
        <f t="shared" ref="AX91" si="207">AX89+AW91-AW90</f>
        <v>0</v>
      </c>
      <c r="AY91" s="19">
        <f t="shared" ref="AY91" si="208">AY89+AX91-AX90</f>
        <v>0</v>
      </c>
      <c r="AZ91" s="19">
        <f t="shared" ref="AZ91" si="209">AZ89+AY91-AY90</f>
        <v>0</v>
      </c>
      <c r="BA91" s="19">
        <f t="shared" ref="BA91" si="210">BA89+AZ91-AZ90</f>
        <v>0</v>
      </c>
      <c r="BB91" s="19">
        <f t="shared" ref="BB91" si="211">BB89+BA91-BA90</f>
        <v>0</v>
      </c>
      <c r="BC91" s="19">
        <f t="shared" ref="BC91" si="212">BC89+BB91-BB90</f>
        <v>0</v>
      </c>
      <c r="BD91" s="19">
        <f t="shared" ref="BD91" si="213">BD89+BC91-BC90</f>
        <v>0</v>
      </c>
      <c r="BE91" s="19">
        <f t="shared" ref="BE91" si="214">BE89+BD91-BD90</f>
        <v>0</v>
      </c>
      <c r="BF91" s="19">
        <f t="shared" ref="BF91" si="215">BF89+BE91-BE90</f>
        <v>0</v>
      </c>
      <c r="BG91" s="19">
        <f t="shared" ref="BG91" si="216">BG89+BF91-BF90</f>
        <v>0</v>
      </c>
      <c r="BH91" s="19">
        <f t="shared" ref="BH91" si="217">BH89+BG91-BG90</f>
        <v>0</v>
      </c>
      <c r="BI91" s="19">
        <f t="shared" ref="BI91" si="218">BI89+BH91-BH90</f>
        <v>0</v>
      </c>
      <c r="BJ91" s="19">
        <f t="shared" ref="BJ91" si="219">BJ89+BI91-BI90</f>
        <v>0</v>
      </c>
      <c r="BK91" s="19">
        <f t="shared" ref="BK91" si="220">BK89+BJ91-BJ90</f>
        <v>0</v>
      </c>
      <c r="BL91" s="19">
        <f t="shared" ref="BL91" si="221">BL89+BK91-BK90</f>
        <v>0</v>
      </c>
      <c r="BM91" s="19">
        <f t="shared" ref="BM91" si="222">BM89+BL91-BL90</f>
        <v>0</v>
      </c>
      <c r="BN91" s="19">
        <f t="shared" ref="BN91" si="223">BN89+BM91-BM90</f>
        <v>0</v>
      </c>
      <c r="BO91" s="19">
        <f t="shared" ref="BO91" si="224">BO89+BN91-BN90</f>
        <v>0</v>
      </c>
      <c r="BP91" s="19">
        <f t="shared" ref="BP91" si="225">BP89+BO91-BO90</f>
        <v>0</v>
      </c>
      <c r="BQ91" s="19">
        <f t="shared" ref="BQ91" si="226">BQ89+BP91-BP90</f>
        <v>0</v>
      </c>
      <c r="BR91" s="19">
        <f t="shared" ref="BR91" si="227">BR89+BQ91-BQ90</f>
        <v>0</v>
      </c>
      <c r="BS91" s="19">
        <f t="shared" ref="BS91" si="228">BS89+BR91-BR90</f>
        <v>0</v>
      </c>
      <c r="BT91" s="19">
        <f t="shared" ref="BT91" si="229">BT89+BS91-BS90</f>
        <v>0</v>
      </c>
      <c r="BU91" s="19">
        <f t="shared" ref="BU91" si="230">BU89+BT91-BT90</f>
        <v>0</v>
      </c>
      <c r="BV91" s="19">
        <f t="shared" ref="BV91" si="231">BV89+BU91-BU90</f>
        <v>0</v>
      </c>
      <c r="BW91" s="19">
        <f t="shared" ref="BW91" si="232">BW89+BV91-BV90</f>
        <v>0</v>
      </c>
      <c r="BX91" s="19">
        <f t="shared" ref="BX91" si="233">BX89+BW91-BW90</f>
        <v>0</v>
      </c>
      <c r="BY91" s="4"/>
    </row>
    <row r="92" spans="1:77" ht="9.75" customHeight="1" x14ac:dyDescent="0.15">
      <c r="A92" s="4"/>
      <c r="B92" s="4"/>
      <c r="C92" s="4"/>
      <c r="D92" s="4" t="s">
        <v>56</v>
      </c>
      <c r="E92" s="4" t="s">
        <v>4</v>
      </c>
      <c r="F92" s="4"/>
      <c r="G92" s="19">
        <f t="shared" si="184"/>
        <v>22.087671232876712</v>
      </c>
      <c r="H92" s="4"/>
      <c r="I92" s="16">
        <f t="shared" ref="I92:AN92" si="234">(MIN(I$2,$F90)-MAX(I$1,$F89)+1)/(I$2-I$1+1)*I91</f>
        <v>8.7671232876712329E-2</v>
      </c>
      <c r="J92" s="16">
        <f t="shared" si="234"/>
        <v>1</v>
      </c>
      <c r="K92" s="16">
        <f t="shared" si="234"/>
        <v>1</v>
      </c>
      <c r="L92" s="16">
        <f t="shared" si="234"/>
        <v>1</v>
      </c>
      <c r="M92" s="16">
        <f t="shared" si="234"/>
        <v>1</v>
      </c>
      <c r="N92" s="16">
        <f t="shared" si="234"/>
        <v>1</v>
      </c>
      <c r="O92" s="16">
        <f t="shared" si="234"/>
        <v>1</v>
      </c>
      <c r="P92" s="16">
        <f t="shared" si="234"/>
        <v>1</v>
      </c>
      <c r="Q92" s="16">
        <f t="shared" si="234"/>
        <v>1</v>
      </c>
      <c r="R92" s="16">
        <f t="shared" si="234"/>
        <v>1</v>
      </c>
      <c r="S92" s="16">
        <f t="shared" si="234"/>
        <v>1</v>
      </c>
      <c r="T92" s="16">
        <f t="shared" si="234"/>
        <v>1</v>
      </c>
      <c r="U92" s="16">
        <f t="shared" si="234"/>
        <v>1</v>
      </c>
      <c r="V92" s="16">
        <f t="shared" si="234"/>
        <v>1</v>
      </c>
      <c r="W92" s="16">
        <f t="shared" si="234"/>
        <v>1</v>
      </c>
      <c r="X92" s="16">
        <f t="shared" si="234"/>
        <v>1</v>
      </c>
      <c r="Y92" s="16">
        <f t="shared" si="234"/>
        <v>1</v>
      </c>
      <c r="Z92" s="16">
        <f t="shared" si="234"/>
        <v>1</v>
      </c>
      <c r="AA92" s="16">
        <f t="shared" si="234"/>
        <v>1</v>
      </c>
      <c r="AB92" s="16">
        <f t="shared" si="234"/>
        <v>1</v>
      </c>
      <c r="AC92" s="16">
        <f t="shared" si="234"/>
        <v>1</v>
      </c>
      <c r="AD92" s="16">
        <f t="shared" si="234"/>
        <v>1</v>
      </c>
      <c r="AE92" s="16">
        <f t="shared" si="234"/>
        <v>1</v>
      </c>
      <c r="AF92" s="16">
        <f t="shared" si="234"/>
        <v>0</v>
      </c>
      <c r="AG92" s="16">
        <f t="shared" si="234"/>
        <v>0</v>
      </c>
      <c r="AH92" s="16">
        <f t="shared" si="234"/>
        <v>0</v>
      </c>
      <c r="AI92" s="16">
        <f t="shared" si="234"/>
        <v>0</v>
      </c>
      <c r="AJ92" s="16">
        <f t="shared" si="234"/>
        <v>0</v>
      </c>
      <c r="AK92" s="16">
        <f t="shared" si="234"/>
        <v>0</v>
      </c>
      <c r="AL92" s="16">
        <f t="shared" si="234"/>
        <v>0</v>
      </c>
      <c r="AM92" s="16">
        <f t="shared" si="234"/>
        <v>0</v>
      </c>
      <c r="AN92" s="16">
        <f t="shared" si="234"/>
        <v>0</v>
      </c>
      <c r="AO92" s="16">
        <f t="shared" ref="AO92:BT92" si="235">(MIN(AO$2,$F90)-MAX(AO$1,$F89)+1)/(AO$2-AO$1+1)*AO91</f>
        <v>0</v>
      </c>
      <c r="AP92" s="16">
        <f t="shared" si="235"/>
        <v>0</v>
      </c>
      <c r="AQ92" s="16">
        <f t="shared" si="235"/>
        <v>0</v>
      </c>
      <c r="AR92" s="16">
        <f t="shared" si="235"/>
        <v>0</v>
      </c>
      <c r="AS92" s="16">
        <f t="shared" si="235"/>
        <v>0</v>
      </c>
      <c r="AT92" s="16">
        <f t="shared" si="235"/>
        <v>0</v>
      </c>
      <c r="AU92" s="16">
        <f t="shared" si="235"/>
        <v>0</v>
      </c>
      <c r="AV92" s="16">
        <f t="shared" si="235"/>
        <v>0</v>
      </c>
      <c r="AW92" s="16">
        <f t="shared" si="235"/>
        <v>0</v>
      </c>
      <c r="AX92" s="16">
        <f t="shared" si="235"/>
        <v>0</v>
      </c>
      <c r="AY92" s="16">
        <f t="shared" si="235"/>
        <v>0</v>
      </c>
      <c r="AZ92" s="16">
        <f t="shared" si="235"/>
        <v>0</v>
      </c>
      <c r="BA92" s="16">
        <f t="shared" si="235"/>
        <v>0</v>
      </c>
      <c r="BB92" s="16">
        <f t="shared" si="235"/>
        <v>0</v>
      </c>
      <c r="BC92" s="16">
        <f t="shared" si="235"/>
        <v>0</v>
      </c>
      <c r="BD92" s="16">
        <f t="shared" si="235"/>
        <v>0</v>
      </c>
      <c r="BE92" s="16">
        <f t="shared" si="235"/>
        <v>0</v>
      </c>
      <c r="BF92" s="16">
        <f t="shared" si="235"/>
        <v>0</v>
      </c>
      <c r="BG92" s="16">
        <f t="shared" si="235"/>
        <v>0</v>
      </c>
      <c r="BH92" s="16">
        <f t="shared" si="235"/>
        <v>0</v>
      </c>
      <c r="BI92" s="16">
        <f t="shared" si="235"/>
        <v>0</v>
      </c>
      <c r="BJ92" s="16">
        <f t="shared" si="235"/>
        <v>0</v>
      </c>
      <c r="BK92" s="16">
        <f t="shared" si="235"/>
        <v>0</v>
      </c>
      <c r="BL92" s="16">
        <f t="shared" si="235"/>
        <v>0</v>
      </c>
      <c r="BM92" s="16">
        <f t="shared" si="235"/>
        <v>0</v>
      </c>
      <c r="BN92" s="16">
        <f t="shared" si="235"/>
        <v>0</v>
      </c>
      <c r="BO92" s="16">
        <f t="shared" si="235"/>
        <v>0</v>
      </c>
      <c r="BP92" s="16">
        <f t="shared" si="235"/>
        <v>0</v>
      </c>
      <c r="BQ92" s="16">
        <f t="shared" si="235"/>
        <v>0</v>
      </c>
      <c r="BR92" s="16">
        <f t="shared" si="235"/>
        <v>0</v>
      </c>
      <c r="BS92" s="16">
        <f t="shared" si="235"/>
        <v>0</v>
      </c>
      <c r="BT92" s="16">
        <f t="shared" si="235"/>
        <v>0</v>
      </c>
      <c r="BU92" s="16">
        <f t="shared" ref="BU92:BX92" si="236">(MIN(BU$2,$F90)-MAX(BU$1,$F89)+1)/(BU$2-BU$1+1)*BU91</f>
        <v>0</v>
      </c>
      <c r="BV92" s="16">
        <f t="shared" si="236"/>
        <v>0</v>
      </c>
      <c r="BW92" s="16">
        <f t="shared" si="236"/>
        <v>0</v>
      </c>
      <c r="BX92" s="16">
        <f t="shared" si="236"/>
        <v>0</v>
      </c>
      <c r="BY92" s="4"/>
    </row>
    <row r="93" spans="1:77" ht="9.75" customHeight="1" x14ac:dyDescent="0.15">
      <c r="A93" s="4"/>
      <c r="B93" s="4"/>
      <c r="C93" s="4"/>
      <c r="D93" s="4"/>
      <c r="E93" s="4"/>
      <c r="F93" s="4"/>
      <c r="G93" s="19"/>
      <c r="H93" s="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4"/>
    </row>
    <row r="94" spans="1:77" ht="9.75" customHeight="1" x14ac:dyDescent="0.15">
      <c r="A94" s="4"/>
      <c r="B94" s="4"/>
      <c r="D94" s="116" t="s">
        <v>28</v>
      </c>
      <c r="E94" s="116"/>
      <c r="F94" s="116"/>
      <c r="G94" s="11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</row>
    <row r="95" spans="1:77" ht="9.75" customHeight="1" x14ac:dyDescent="0.15">
      <c r="A95" s="4"/>
      <c r="B95" s="4"/>
      <c r="C95" s="4"/>
      <c r="D95" s="4" t="s">
        <v>29</v>
      </c>
      <c r="E95" s="4" t="s">
        <v>21</v>
      </c>
      <c r="F95" s="104">
        <f>Inputs!E18</f>
        <v>45427</v>
      </c>
      <c r="G95" s="19">
        <f t="shared" ref="G95:G98" si="237">SUM(I95:DG95)</f>
        <v>1</v>
      </c>
      <c r="H95" s="4"/>
      <c r="I95" s="19">
        <f t="shared" ref="I95:R96" si="238">($F95&lt;=I$2)*($F95&gt;=I$1)</f>
        <v>0</v>
      </c>
      <c r="J95" s="19">
        <f t="shared" si="238"/>
        <v>1</v>
      </c>
      <c r="K95" s="19">
        <f t="shared" si="238"/>
        <v>0</v>
      </c>
      <c r="L95" s="19">
        <f t="shared" si="238"/>
        <v>0</v>
      </c>
      <c r="M95" s="19">
        <f t="shared" si="238"/>
        <v>0</v>
      </c>
      <c r="N95" s="19">
        <f t="shared" si="238"/>
        <v>0</v>
      </c>
      <c r="O95" s="19">
        <f t="shared" si="238"/>
        <v>0</v>
      </c>
      <c r="P95" s="19">
        <f t="shared" si="238"/>
        <v>0</v>
      </c>
      <c r="Q95" s="19">
        <f t="shared" si="238"/>
        <v>0</v>
      </c>
      <c r="R95" s="19">
        <f t="shared" si="238"/>
        <v>0</v>
      </c>
      <c r="S95" s="19">
        <f t="shared" ref="S95:AB96" si="239">($F95&lt;=S$2)*($F95&gt;=S$1)</f>
        <v>0</v>
      </c>
      <c r="T95" s="19">
        <f t="shared" si="239"/>
        <v>0</v>
      </c>
      <c r="U95" s="19">
        <f t="shared" si="239"/>
        <v>0</v>
      </c>
      <c r="V95" s="19">
        <f t="shared" si="239"/>
        <v>0</v>
      </c>
      <c r="W95" s="19">
        <f t="shared" si="239"/>
        <v>0</v>
      </c>
      <c r="X95" s="19">
        <f t="shared" si="239"/>
        <v>0</v>
      </c>
      <c r="Y95" s="19">
        <f t="shared" si="239"/>
        <v>0</v>
      </c>
      <c r="Z95" s="19">
        <f t="shared" si="239"/>
        <v>0</v>
      </c>
      <c r="AA95" s="19">
        <f t="shared" si="239"/>
        <v>0</v>
      </c>
      <c r="AB95" s="19">
        <f t="shared" si="239"/>
        <v>0</v>
      </c>
      <c r="AC95" s="19">
        <f t="shared" ref="AC95:AL96" si="240">($F95&lt;=AC$2)*($F95&gt;=AC$1)</f>
        <v>0</v>
      </c>
      <c r="AD95" s="19">
        <f t="shared" si="240"/>
        <v>0</v>
      </c>
      <c r="AE95" s="19">
        <f t="shared" si="240"/>
        <v>0</v>
      </c>
      <c r="AF95" s="19">
        <f t="shared" si="240"/>
        <v>0</v>
      </c>
      <c r="AG95" s="19">
        <f t="shared" si="240"/>
        <v>0</v>
      </c>
      <c r="AH95" s="19">
        <f t="shared" si="240"/>
        <v>0</v>
      </c>
      <c r="AI95" s="19">
        <f t="shared" si="240"/>
        <v>0</v>
      </c>
      <c r="AJ95" s="19">
        <f t="shared" si="240"/>
        <v>0</v>
      </c>
      <c r="AK95" s="19">
        <f t="shared" si="240"/>
        <v>0</v>
      </c>
      <c r="AL95" s="19">
        <f t="shared" si="240"/>
        <v>0</v>
      </c>
      <c r="AM95" s="19">
        <f t="shared" ref="AM95:AV96" si="241">($F95&lt;=AM$2)*($F95&gt;=AM$1)</f>
        <v>0</v>
      </c>
      <c r="AN95" s="19">
        <f t="shared" si="241"/>
        <v>0</v>
      </c>
      <c r="AO95" s="19">
        <f t="shared" si="241"/>
        <v>0</v>
      </c>
      <c r="AP95" s="19">
        <f t="shared" si="241"/>
        <v>0</v>
      </c>
      <c r="AQ95" s="19">
        <f t="shared" si="241"/>
        <v>0</v>
      </c>
      <c r="AR95" s="19">
        <f t="shared" si="241"/>
        <v>0</v>
      </c>
      <c r="AS95" s="19">
        <f t="shared" si="241"/>
        <v>0</v>
      </c>
      <c r="AT95" s="19">
        <f t="shared" si="241"/>
        <v>0</v>
      </c>
      <c r="AU95" s="19">
        <f t="shared" si="241"/>
        <v>0</v>
      </c>
      <c r="AV95" s="19">
        <f t="shared" si="241"/>
        <v>0</v>
      </c>
      <c r="AW95" s="19">
        <f t="shared" ref="AW95:BF96" si="242">($F95&lt;=AW$2)*($F95&gt;=AW$1)</f>
        <v>0</v>
      </c>
      <c r="AX95" s="19">
        <f t="shared" si="242"/>
        <v>0</v>
      </c>
      <c r="AY95" s="19">
        <f t="shared" si="242"/>
        <v>0</v>
      </c>
      <c r="AZ95" s="19">
        <f t="shared" si="242"/>
        <v>0</v>
      </c>
      <c r="BA95" s="19">
        <f t="shared" si="242"/>
        <v>0</v>
      </c>
      <c r="BB95" s="19">
        <f t="shared" si="242"/>
        <v>0</v>
      </c>
      <c r="BC95" s="19">
        <f t="shared" si="242"/>
        <v>0</v>
      </c>
      <c r="BD95" s="19">
        <f t="shared" si="242"/>
        <v>0</v>
      </c>
      <c r="BE95" s="19">
        <f t="shared" si="242"/>
        <v>0</v>
      </c>
      <c r="BF95" s="19">
        <f t="shared" si="242"/>
        <v>0</v>
      </c>
      <c r="BG95" s="19">
        <f t="shared" ref="BG95:BP96" si="243">($F95&lt;=BG$2)*($F95&gt;=BG$1)</f>
        <v>0</v>
      </c>
      <c r="BH95" s="19">
        <f t="shared" si="243"/>
        <v>0</v>
      </c>
      <c r="BI95" s="19">
        <f t="shared" si="243"/>
        <v>0</v>
      </c>
      <c r="BJ95" s="19">
        <f t="shared" si="243"/>
        <v>0</v>
      </c>
      <c r="BK95" s="19">
        <f t="shared" si="243"/>
        <v>0</v>
      </c>
      <c r="BL95" s="19">
        <f t="shared" si="243"/>
        <v>0</v>
      </c>
      <c r="BM95" s="19">
        <f t="shared" si="243"/>
        <v>0</v>
      </c>
      <c r="BN95" s="19">
        <f t="shared" si="243"/>
        <v>0</v>
      </c>
      <c r="BO95" s="19">
        <f t="shared" si="243"/>
        <v>0</v>
      </c>
      <c r="BP95" s="19">
        <f t="shared" si="243"/>
        <v>0</v>
      </c>
      <c r="BQ95" s="19">
        <f t="shared" ref="BQ95:BX96" si="244">($F95&lt;=BQ$2)*($F95&gt;=BQ$1)</f>
        <v>0</v>
      </c>
      <c r="BR95" s="19">
        <f t="shared" si="244"/>
        <v>0</v>
      </c>
      <c r="BS95" s="19">
        <f t="shared" si="244"/>
        <v>0</v>
      </c>
      <c r="BT95" s="19">
        <f t="shared" si="244"/>
        <v>0</v>
      </c>
      <c r="BU95" s="19">
        <f t="shared" si="244"/>
        <v>0</v>
      </c>
      <c r="BV95" s="19">
        <f t="shared" si="244"/>
        <v>0</v>
      </c>
      <c r="BW95" s="19">
        <f t="shared" si="244"/>
        <v>0</v>
      </c>
      <c r="BX95" s="19">
        <f t="shared" si="244"/>
        <v>0</v>
      </c>
      <c r="BY95" s="4"/>
    </row>
    <row r="96" spans="1:77" ht="9.75" customHeight="1" x14ac:dyDescent="0.15">
      <c r="A96" s="4"/>
      <c r="B96" s="4"/>
      <c r="C96" s="4"/>
      <c r="D96" s="4" t="s">
        <v>30</v>
      </c>
      <c r="E96" s="4" t="s">
        <v>21</v>
      </c>
      <c r="F96" s="104">
        <f>F90</f>
        <v>53327</v>
      </c>
      <c r="G96" s="19">
        <f t="shared" si="237"/>
        <v>1</v>
      </c>
      <c r="H96" s="4"/>
      <c r="I96" s="19">
        <f t="shared" si="238"/>
        <v>0</v>
      </c>
      <c r="J96" s="19">
        <f t="shared" si="238"/>
        <v>0</v>
      </c>
      <c r="K96" s="19">
        <f t="shared" si="238"/>
        <v>0</v>
      </c>
      <c r="L96" s="19">
        <f t="shared" si="238"/>
        <v>0</v>
      </c>
      <c r="M96" s="19">
        <f t="shared" si="238"/>
        <v>0</v>
      </c>
      <c r="N96" s="19">
        <f t="shared" si="238"/>
        <v>0</v>
      </c>
      <c r="O96" s="19">
        <f t="shared" si="238"/>
        <v>0</v>
      </c>
      <c r="P96" s="19">
        <f t="shared" si="238"/>
        <v>0</v>
      </c>
      <c r="Q96" s="19">
        <f t="shared" si="238"/>
        <v>0</v>
      </c>
      <c r="R96" s="19">
        <f t="shared" si="238"/>
        <v>0</v>
      </c>
      <c r="S96" s="19">
        <f t="shared" si="239"/>
        <v>0</v>
      </c>
      <c r="T96" s="19">
        <f t="shared" si="239"/>
        <v>0</v>
      </c>
      <c r="U96" s="19">
        <f t="shared" si="239"/>
        <v>0</v>
      </c>
      <c r="V96" s="19">
        <f t="shared" si="239"/>
        <v>0</v>
      </c>
      <c r="W96" s="19">
        <f t="shared" si="239"/>
        <v>0</v>
      </c>
      <c r="X96" s="19">
        <f t="shared" si="239"/>
        <v>0</v>
      </c>
      <c r="Y96" s="19">
        <f t="shared" si="239"/>
        <v>0</v>
      </c>
      <c r="Z96" s="19">
        <f t="shared" si="239"/>
        <v>0</v>
      </c>
      <c r="AA96" s="19">
        <f t="shared" si="239"/>
        <v>0</v>
      </c>
      <c r="AB96" s="19">
        <f t="shared" si="239"/>
        <v>0</v>
      </c>
      <c r="AC96" s="19">
        <f t="shared" si="240"/>
        <v>0</v>
      </c>
      <c r="AD96" s="19">
        <f t="shared" si="240"/>
        <v>0</v>
      </c>
      <c r="AE96" s="19">
        <f t="shared" si="240"/>
        <v>1</v>
      </c>
      <c r="AF96" s="19">
        <f t="shared" si="240"/>
        <v>0</v>
      </c>
      <c r="AG96" s="19">
        <f t="shared" si="240"/>
        <v>0</v>
      </c>
      <c r="AH96" s="19">
        <f t="shared" si="240"/>
        <v>0</v>
      </c>
      <c r="AI96" s="19">
        <f t="shared" si="240"/>
        <v>0</v>
      </c>
      <c r="AJ96" s="19">
        <f t="shared" si="240"/>
        <v>0</v>
      </c>
      <c r="AK96" s="19">
        <f t="shared" si="240"/>
        <v>0</v>
      </c>
      <c r="AL96" s="19">
        <f t="shared" si="240"/>
        <v>0</v>
      </c>
      <c r="AM96" s="19">
        <f t="shared" si="241"/>
        <v>0</v>
      </c>
      <c r="AN96" s="19">
        <f t="shared" si="241"/>
        <v>0</v>
      </c>
      <c r="AO96" s="19">
        <f t="shared" si="241"/>
        <v>0</v>
      </c>
      <c r="AP96" s="19">
        <f t="shared" si="241"/>
        <v>0</v>
      </c>
      <c r="AQ96" s="19">
        <f t="shared" si="241"/>
        <v>0</v>
      </c>
      <c r="AR96" s="19">
        <f t="shared" si="241"/>
        <v>0</v>
      </c>
      <c r="AS96" s="19">
        <f t="shared" si="241"/>
        <v>0</v>
      </c>
      <c r="AT96" s="19">
        <f t="shared" si="241"/>
        <v>0</v>
      </c>
      <c r="AU96" s="19">
        <f t="shared" si="241"/>
        <v>0</v>
      </c>
      <c r="AV96" s="19">
        <f t="shared" si="241"/>
        <v>0</v>
      </c>
      <c r="AW96" s="19">
        <f t="shared" si="242"/>
        <v>0</v>
      </c>
      <c r="AX96" s="19">
        <f t="shared" si="242"/>
        <v>0</v>
      </c>
      <c r="AY96" s="19">
        <f t="shared" si="242"/>
        <v>0</v>
      </c>
      <c r="AZ96" s="19">
        <f t="shared" si="242"/>
        <v>0</v>
      </c>
      <c r="BA96" s="19">
        <f t="shared" si="242"/>
        <v>0</v>
      </c>
      <c r="BB96" s="19">
        <f t="shared" si="242"/>
        <v>0</v>
      </c>
      <c r="BC96" s="19">
        <f t="shared" si="242"/>
        <v>0</v>
      </c>
      <c r="BD96" s="19">
        <f t="shared" si="242"/>
        <v>0</v>
      </c>
      <c r="BE96" s="19">
        <f t="shared" si="242"/>
        <v>0</v>
      </c>
      <c r="BF96" s="19">
        <f t="shared" si="242"/>
        <v>0</v>
      </c>
      <c r="BG96" s="19">
        <f t="shared" si="243"/>
        <v>0</v>
      </c>
      <c r="BH96" s="19">
        <f t="shared" si="243"/>
        <v>0</v>
      </c>
      <c r="BI96" s="19">
        <f t="shared" si="243"/>
        <v>0</v>
      </c>
      <c r="BJ96" s="19">
        <f t="shared" si="243"/>
        <v>0</v>
      </c>
      <c r="BK96" s="19">
        <f t="shared" si="243"/>
        <v>0</v>
      </c>
      <c r="BL96" s="19">
        <f t="shared" si="243"/>
        <v>0</v>
      </c>
      <c r="BM96" s="19">
        <f t="shared" si="243"/>
        <v>0</v>
      </c>
      <c r="BN96" s="19">
        <f t="shared" si="243"/>
        <v>0</v>
      </c>
      <c r="BO96" s="19">
        <f t="shared" si="243"/>
        <v>0</v>
      </c>
      <c r="BP96" s="19">
        <f t="shared" si="243"/>
        <v>0</v>
      </c>
      <c r="BQ96" s="19">
        <f t="shared" si="244"/>
        <v>0</v>
      </c>
      <c r="BR96" s="19">
        <f t="shared" si="244"/>
        <v>0</v>
      </c>
      <c r="BS96" s="19">
        <f t="shared" si="244"/>
        <v>0</v>
      </c>
      <c r="BT96" s="19">
        <f t="shared" si="244"/>
        <v>0</v>
      </c>
      <c r="BU96" s="19">
        <f t="shared" si="244"/>
        <v>0</v>
      </c>
      <c r="BV96" s="19">
        <f t="shared" si="244"/>
        <v>0</v>
      </c>
      <c r="BW96" s="19">
        <f t="shared" si="244"/>
        <v>0</v>
      </c>
      <c r="BX96" s="19">
        <f t="shared" si="244"/>
        <v>0</v>
      </c>
      <c r="BY96" s="4"/>
    </row>
    <row r="97" spans="1:77" ht="9.75" customHeight="1" x14ac:dyDescent="0.15">
      <c r="A97" s="4"/>
      <c r="B97" s="4"/>
      <c r="C97" s="4"/>
      <c r="D97" s="4" t="s">
        <v>31</v>
      </c>
      <c r="E97" s="4" t="s">
        <v>21</v>
      </c>
      <c r="F97" s="4"/>
      <c r="G97" s="19">
        <f t="shared" si="237"/>
        <v>22</v>
      </c>
      <c r="H97" s="4"/>
      <c r="I97" s="19">
        <f t="shared" ref="I97:AI97" si="245">I95+H97-H96</f>
        <v>0</v>
      </c>
      <c r="J97" s="19">
        <f t="shared" si="245"/>
        <v>1</v>
      </c>
      <c r="K97" s="19">
        <f t="shared" si="245"/>
        <v>1</v>
      </c>
      <c r="L97" s="19">
        <f t="shared" si="245"/>
        <v>1</v>
      </c>
      <c r="M97" s="19">
        <f t="shared" si="245"/>
        <v>1</v>
      </c>
      <c r="N97" s="19">
        <f t="shared" si="245"/>
        <v>1</v>
      </c>
      <c r="O97" s="19">
        <f t="shared" si="245"/>
        <v>1</v>
      </c>
      <c r="P97" s="19">
        <f t="shared" si="245"/>
        <v>1</v>
      </c>
      <c r="Q97" s="19">
        <f t="shared" si="245"/>
        <v>1</v>
      </c>
      <c r="R97" s="19">
        <f t="shared" si="245"/>
        <v>1</v>
      </c>
      <c r="S97" s="19">
        <f t="shared" si="245"/>
        <v>1</v>
      </c>
      <c r="T97" s="19">
        <f t="shared" si="245"/>
        <v>1</v>
      </c>
      <c r="U97" s="19">
        <f t="shared" si="245"/>
        <v>1</v>
      </c>
      <c r="V97" s="19">
        <f t="shared" si="245"/>
        <v>1</v>
      </c>
      <c r="W97" s="19">
        <f t="shared" si="245"/>
        <v>1</v>
      </c>
      <c r="X97" s="19">
        <f t="shared" si="245"/>
        <v>1</v>
      </c>
      <c r="Y97" s="19">
        <f t="shared" si="245"/>
        <v>1</v>
      </c>
      <c r="Z97" s="19">
        <f t="shared" si="245"/>
        <v>1</v>
      </c>
      <c r="AA97" s="19">
        <f t="shared" si="245"/>
        <v>1</v>
      </c>
      <c r="AB97" s="19">
        <f t="shared" si="245"/>
        <v>1</v>
      </c>
      <c r="AC97" s="19">
        <f t="shared" si="245"/>
        <v>1</v>
      </c>
      <c r="AD97" s="19">
        <f t="shared" si="245"/>
        <v>1</v>
      </c>
      <c r="AE97" s="19">
        <f t="shared" si="245"/>
        <v>1</v>
      </c>
      <c r="AF97" s="19">
        <f t="shared" si="245"/>
        <v>0</v>
      </c>
      <c r="AG97" s="19">
        <f t="shared" si="245"/>
        <v>0</v>
      </c>
      <c r="AH97" s="19">
        <f t="shared" si="245"/>
        <v>0</v>
      </c>
      <c r="AI97" s="19">
        <f t="shared" si="245"/>
        <v>0</v>
      </c>
      <c r="AJ97" s="19">
        <f t="shared" ref="AJ97" si="246">AJ95+AI97-AI96</f>
        <v>0</v>
      </c>
      <c r="AK97" s="19">
        <f t="shared" ref="AK97" si="247">AK95+AJ97-AJ96</f>
        <v>0</v>
      </c>
      <c r="AL97" s="19">
        <f t="shared" ref="AL97" si="248">AL95+AK97-AK96</f>
        <v>0</v>
      </c>
      <c r="AM97" s="19">
        <f t="shared" ref="AM97" si="249">AM95+AL97-AL96</f>
        <v>0</v>
      </c>
      <c r="AN97" s="19">
        <f t="shared" ref="AN97" si="250">AN95+AM97-AM96</f>
        <v>0</v>
      </c>
      <c r="AO97" s="19">
        <f t="shared" ref="AO97" si="251">AO95+AN97-AN96</f>
        <v>0</v>
      </c>
      <c r="AP97" s="19">
        <f t="shared" ref="AP97" si="252">AP95+AO97-AO96</f>
        <v>0</v>
      </c>
      <c r="AQ97" s="19">
        <f t="shared" ref="AQ97" si="253">AQ95+AP97-AP96</f>
        <v>0</v>
      </c>
      <c r="AR97" s="19">
        <f t="shared" ref="AR97" si="254">AR95+AQ97-AQ96</f>
        <v>0</v>
      </c>
      <c r="AS97" s="19">
        <f t="shared" ref="AS97" si="255">AS95+AR97-AR96</f>
        <v>0</v>
      </c>
      <c r="AT97" s="19">
        <f t="shared" ref="AT97" si="256">AT95+AS97-AS96</f>
        <v>0</v>
      </c>
      <c r="AU97" s="19">
        <f t="shared" ref="AU97" si="257">AU95+AT97-AT96</f>
        <v>0</v>
      </c>
      <c r="AV97" s="19">
        <f t="shared" ref="AV97" si="258">AV95+AU97-AU96</f>
        <v>0</v>
      </c>
      <c r="AW97" s="19">
        <f t="shared" ref="AW97" si="259">AW95+AV97-AV96</f>
        <v>0</v>
      </c>
      <c r="AX97" s="19">
        <f t="shared" ref="AX97" si="260">AX95+AW97-AW96</f>
        <v>0</v>
      </c>
      <c r="AY97" s="19">
        <f t="shared" ref="AY97" si="261">AY95+AX97-AX96</f>
        <v>0</v>
      </c>
      <c r="AZ97" s="19">
        <f t="shared" ref="AZ97" si="262">AZ95+AY97-AY96</f>
        <v>0</v>
      </c>
      <c r="BA97" s="19">
        <f t="shared" ref="BA97" si="263">BA95+AZ97-AZ96</f>
        <v>0</v>
      </c>
      <c r="BB97" s="19">
        <f t="shared" ref="BB97" si="264">BB95+BA97-BA96</f>
        <v>0</v>
      </c>
      <c r="BC97" s="19">
        <f t="shared" ref="BC97" si="265">BC95+BB97-BB96</f>
        <v>0</v>
      </c>
      <c r="BD97" s="19">
        <f t="shared" ref="BD97" si="266">BD95+BC97-BC96</f>
        <v>0</v>
      </c>
      <c r="BE97" s="19">
        <f t="shared" ref="BE97" si="267">BE95+BD97-BD96</f>
        <v>0</v>
      </c>
      <c r="BF97" s="19">
        <f t="shared" ref="BF97" si="268">BF95+BE97-BE96</f>
        <v>0</v>
      </c>
      <c r="BG97" s="19">
        <f t="shared" ref="BG97" si="269">BG95+BF97-BF96</f>
        <v>0</v>
      </c>
      <c r="BH97" s="19">
        <f t="shared" ref="BH97" si="270">BH95+BG97-BG96</f>
        <v>0</v>
      </c>
      <c r="BI97" s="19">
        <f t="shared" ref="BI97" si="271">BI95+BH97-BH96</f>
        <v>0</v>
      </c>
      <c r="BJ97" s="19">
        <f t="shared" ref="BJ97" si="272">BJ95+BI97-BI96</f>
        <v>0</v>
      </c>
      <c r="BK97" s="19">
        <f t="shared" ref="BK97" si="273">BK95+BJ97-BJ96</f>
        <v>0</v>
      </c>
      <c r="BL97" s="19">
        <f t="shared" ref="BL97" si="274">BL95+BK97-BK96</f>
        <v>0</v>
      </c>
      <c r="BM97" s="19">
        <f t="shared" ref="BM97" si="275">BM95+BL97-BL96</f>
        <v>0</v>
      </c>
      <c r="BN97" s="19">
        <f t="shared" ref="BN97" si="276">BN95+BM97-BM96</f>
        <v>0</v>
      </c>
      <c r="BO97" s="19">
        <f t="shared" ref="BO97" si="277">BO95+BN97-BN96</f>
        <v>0</v>
      </c>
      <c r="BP97" s="19">
        <f t="shared" ref="BP97" si="278">BP95+BO97-BO96</f>
        <v>0</v>
      </c>
      <c r="BQ97" s="19">
        <f t="shared" ref="BQ97" si="279">BQ95+BP97-BP96</f>
        <v>0</v>
      </c>
      <c r="BR97" s="19">
        <f t="shared" ref="BR97" si="280">BR95+BQ97-BQ96</f>
        <v>0</v>
      </c>
      <c r="BS97" s="19">
        <f t="shared" ref="BS97" si="281">BS95+BR97-BR96</f>
        <v>0</v>
      </c>
      <c r="BT97" s="19">
        <f t="shared" ref="BT97" si="282">BT95+BS97-BS96</f>
        <v>0</v>
      </c>
      <c r="BU97" s="19">
        <f t="shared" ref="BU97" si="283">BU95+BT97-BT96</f>
        <v>0</v>
      </c>
      <c r="BV97" s="19">
        <f t="shared" ref="BV97" si="284">BV95+BU97-BU96</f>
        <v>0</v>
      </c>
      <c r="BW97" s="19">
        <f t="shared" ref="BW97" si="285">BW95+BV97-BV96</f>
        <v>0</v>
      </c>
      <c r="BX97" s="19">
        <f t="shared" ref="BX97" si="286">BX95+BW97-BW96</f>
        <v>0</v>
      </c>
      <c r="BY97" s="4"/>
    </row>
    <row r="98" spans="1:77" ht="9.75" customHeight="1" x14ac:dyDescent="0.15">
      <c r="A98" s="4"/>
      <c r="B98" s="4"/>
      <c r="C98" s="4"/>
      <c r="D98" s="4" t="s">
        <v>32</v>
      </c>
      <c r="E98" s="4" t="s">
        <v>4</v>
      </c>
      <c r="F98" s="4"/>
      <c r="G98" s="19">
        <f t="shared" si="237"/>
        <v>21.631147540983605</v>
      </c>
      <c r="H98" s="4"/>
      <c r="I98" s="16">
        <f t="shared" ref="I98:AN98" si="287">(MIN(I$2,$F96)-MAX(I$1,$F95)+1)/(I$2-I$1+1)*I97</f>
        <v>0</v>
      </c>
      <c r="J98" s="16">
        <f t="shared" si="287"/>
        <v>0.63114754098360659</v>
      </c>
      <c r="K98" s="16">
        <f t="shared" si="287"/>
        <v>1</v>
      </c>
      <c r="L98" s="16">
        <f t="shared" si="287"/>
        <v>1</v>
      </c>
      <c r="M98" s="16">
        <f t="shared" si="287"/>
        <v>1</v>
      </c>
      <c r="N98" s="16">
        <f t="shared" si="287"/>
        <v>1</v>
      </c>
      <c r="O98" s="16">
        <f t="shared" si="287"/>
        <v>1</v>
      </c>
      <c r="P98" s="16">
        <f t="shared" si="287"/>
        <v>1</v>
      </c>
      <c r="Q98" s="16">
        <f t="shared" si="287"/>
        <v>1</v>
      </c>
      <c r="R98" s="16">
        <f t="shared" si="287"/>
        <v>1</v>
      </c>
      <c r="S98" s="16">
        <f t="shared" si="287"/>
        <v>1</v>
      </c>
      <c r="T98" s="16">
        <f t="shared" si="287"/>
        <v>1</v>
      </c>
      <c r="U98" s="16">
        <f t="shared" si="287"/>
        <v>1</v>
      </c>
      <c r="V98" s="16">
        <f t="shared" si="287"/>
        <v>1</v>
      </c>
      <c r="W98" s="16">
        <f t="shared" si="287"/>
        <v>1</v>
      </c>
      <c r="X98" s="16">
        <f t="shared" si="287"/>
        <v>1</v>
      </c>
      <c r="Y98" s="16">
        <f t="shared" si="287"/>
        <v>1</v>
      </c>
      <c r="Z98" s="16">
        <f t="shared" si="287"/>
        <v>1</v>
      </c>
      <c r="AA98" s="16">
        <f t="shared" si="287"/>
        <v>1</v>
      </c>
      <c r="AB98" s="16">
        <f t="shared" si="287"/>
        <v>1</v>
      </c>
      <c r="AC98" s="16">
        <f t="shared" si="287"/>
        <v>1</v>
      </c>
      <c r="AD98" s="16">
        <f t="shared" si="287"/>
        <v>1</v>
      </c>
      <c r="AE98" s="16">
        <f t="shared" si="287"/>
        <v>1</v>
      </c>
      <c r="AF98" s="16">
        <f t="shared" si="287"/>
        <v>0</v>
      </c>
      <c r="AG98" s="16">
        <f t="shared" si="287"/>
        <v>0</v>
      </c>
      <c r="AH98" s="16">
        <f t="shared" si="287"/>
        <v>0</v>
      </c>
      <c r="AI98" s="16">
        <f t="shared" si="287"/>
        <v>0</v>
      </c>
      <c r="AJ98" s="16">
        <f t="shared" si="287"/>
        <v>0</v>
      </c>
      <c r="AK98" s="16">
        <f t="shared" si="287"/>
        <v>0</v>
      </c>
      <c r="AL98" s="16">
        <f t="shared" si="287"/>
        <v>0</v>
      </c>
      <c r="AM98" s="16">
        <f t="shared" si="287"/>
        <v>0</v>
      </c>
      <c r="AN98" s="16">
        <f t="shared" si="287"/>
        <v>0</v>
      </c>
      <c r="AO98" s="16">
        <f t="shared" ref="AO98:BT98" si="288">(MIN(AO$2,$F96)-MAX(AO$1,$F95)+1)/(AO$2-AO$1+1)*AO97</f>
        <v>0</v>
      </c>
      <c r="AP98" s="16">
        <f t="shared" si="288"/>
        <v>0</v>
      </c>
      <c r="AQ98" s="16">
        <f t="shared" si="288"/>
        <v>0</v>
      </c>
      <c r="AR98" s="16">
        <f t="shared" si="288"/>
        <v>0</v>
      </c>
      <c r="AS98" s="16">
        <f t="shared" si="288"/>
        <v>0</v>
      </c>
      <c r="AT98" s="16">
        <f t="shared" si="288"/>
        <v>0</v>
      </c>
      <c r="AU98" s="16">
        <f t="shared" si="288"/>
        <v>0</v>
      </c>
      <c r="AV98" s="16">
        <f t="shared" si="288"/>
        <v>0</v>
      </c>
      <c r="AW98" s="16">
        <f t="shared" si="288"/>
        <v>0</v>
      </c>
      <c r="AX98" s="16">
        <f t="shared" si="288"/>
        <v>0</v>
      </c>
      <c r="AY98" s="16">
        <f t="shared" si="288"/>
        <v>0</v>
      </c>
      <c r="AZ98" s="16">
        <f t="shared" si="288"/>
        <v>0</v>
      </c>
      <c r="BA98" s="16">
        <f t="shared" si="288"/>
        <v>0</v>
      </c>
      <c r="BB98" s="16">
        <f t="shared" si="288"/>
        <v>0</v>
      </c>
      <c r="BC98" s="16">
        <f t="shared" si="288"/>
        <v>0</v>
      </c>
      <c r="BD98" s="16">
        <f t="shared" si="288"/>
        <v>0</v>
      </c>
      <c r="BE98" s="16">
        <f t="shared" si="288"/>
        <v>0</v>
      </c>
      <c r="BF98" s="16">
        <f t="shared" si="288"/>
        <v>0</v>
      </c>
      <c r="BG98" s="16">
        <f t="shared" si="288"/>
        <v>0</v>
      </c>
      <c r="BH98" s="16">
        <f t="shared" si="288"/>
        <v>0</v>
      </c>
      <c r="BI98" s="16">
        <f t="shared" si="288"/>
        <v>0</v>
      </c>
      <c r="BJ98" s="16">
        <f t="shared" si="288"/>
        <v>0</v>
      </c>
      <c r="BK98" s="16">
        <f t="shared" si="288"/>
        <v>0</v>
      </c>
      <c r="BL98" s="16">
        <f t="shared" si="288"/>
        <v>0</v>
      </c>
      <c r="BM98" s="16">
        <f t="shared" si="288"/>
        <v>0</v>
      </c>
      <c r="BN98" s="16">
        <f t="shared" si="288"/>
        <v>0</v>
      </c>
      <c r="BO98" s="16">
        <f t="shared" si="288"/>
        <v>0</v>
      </c>
      <c r="BP98" s="16">
        <f t="shared" si="288"/>
        <v>0</v>
      </c>
      <c r="BQ98" s="16">
        <f t="shared" si="288"/>
        <v>0</v>
      </c>
      <c r="BR98" s="16">
        <f t="shared" si="288"/>
        <v>0</v>
      </c>
      <c r="BS98" s="16">
        <f t="shared" si="288"/>
        <v>0</v>
      </c>
      <c r="BT98" s="16">
        <f t="shared" si="288"/>
        <v>0</v>
      </c>
      <c r="BU98" s="16">
        <f t="shared" ref="BU98:BX98" si="289">(MIN(BU$2,$F96)-MAX(BU$1,$F95)+1)/(BU$2-BU$1+1)*BU97</f>
        <v>0</v>
      </c>
      <c r="BV98" s="16">
        <f t="shared" si="289"/>
        <v>0</v>
      </c>
      <c r="BW98" s="16">
        <f t="shared" si="289"/>
        <v>0</v>
      </c>
      <c r="BX98" s="16">
        <f t="shared" si="289"/>
        <v>0</v>
      </c>
      <c r="BY98" s="4"/>
    </row>
    <row r="99" spans="1:77" ht="9.75" customHeight="1" x14ac:dyDescent="0.15">
      <c r="A99" s="4"/>
      <c r="B99" s="4"/>
      <c r="C99" s="4"/>
      <c r="D99" s="4"/>
      <c r="E99" s="4"/>
      <c r="F99" s="4"/>
      <c r="G99" s="19"/>
      <c r="H99" s="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4"/>
    </row>
    <row r="100" spans="1:77" ht="9.75" customHeight="1" x14ac:dyDescent="0.15">
      <c r="A100" s="4"/>
      <c r="B100" s="4"/>
      <c r="D100" s="116" t="s">
        <v>51</v>
      </c>
      <c r="E100" s="116"/>
      <c r="F100" s="116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</row>
    <row r="101" spans="1:77" ht="9.75" customHeight="1" x14ac:dyDescent="0.15">
      <c r="A101" s="4"/>
      <c r="B101" s="4"/>
      <c r="C101" s="4"/>
      <c r="D101" s="14" t="str">
        <f>Inputs!I12</f>
        <v>Mortgage repayment start date</v>
      </c>
      <c r="E101" s="4" t="str">
        <f>Inputs!J12</f>
        <v>date</v>
      </c>
      <c r="F101" s="104">
        <f>Inputs!K12</f>
        <v>45290</v>
      </c>
      <c r="G101" s="4"/>
      <c r="H101" s="4"/>
      <c r="I101" s="19">
        <f t="shared" ref="I101:R102" si="290">($F101&lt;=I$2)*($F101&gt;=I$1)</f>
        <v>1</v>
      </c>
      <c r="J101" s="19">
        <f t="shared" si="290"/>
        <v>0</v>
      </c>
      <c r="K101" s="19">
        <f t="shared" si="290"/>
        <v>0</v>
      </c>
      <c r="L101" s="19">
        <f t="shared" si="290"/>
        <v>0</v>
      </c>
      <c r="M101" s="19">
        <f t="shared" si="290"/>
        <v>0</v>
      </c>
      <c r="N101" s="19">
        <f t="shared" si="290"/>
        <v>0</v>
      </c>
      <c r="O101" s="19">
        <f t="shared" si="290"/>
        <v>0</v>
      </c>
      <c r="P101" s="19">
        <f t="shared" si="290"/>
        <v>0</v>
      </c>
      <c r="Q101" s="19">
        <f t="shared" si="290"/>
        <v>0</v>
      </c>
      <c r="R101" s="19">
        <f t="shared" si="290"/>
        <v>0</v>
      </c>
      <c r="S101" s="19">
        <f t="shared" ref="S101:AB102" si="291">($F101&lt;=S$2)*($F101&gt;=S$1)</f>
        <v>0</v>
      </c>
      <c r="T101" s="19">
        <f t="shared" si="291"/>
        <v>0</v>
      </c>
      <c r="U101" s="19">
        <f t="shared" si="291"/>
        <v>0</v>
      </c>
      <c r="V101" s="19">
        <f t="shared" si="291"/>
        <v>0</v>
      </c>
      <c r="W101" s="19">
        <f t="shared" si="291"/>
        <v>0</v>
      </c>
      <c r="X101" s="19">
        <f t="shared" si="291"/>
        <v>0</v>
      </c>
      <c r="Y101" s="19">
        <f t="shared" si="291"/>
        <v>0</v>
      </c>
      <c r="Z101" s="19">
        <f t="shared" si="291"/>
        <v>0</v>
      </c>
      <c r="AA101" s="19">
        <f t="shared" si="291"/>
        <v>0</v>
      </c>
      <c r="AB101" s="19">
        <f t="shared" si="291"/>
        <v>0</v>
      </c>
      <c r="AC101" s="19">
        <f t="shared" ref="AC101:AL102" si="292">($F101&lt;=AC$2)*($F101&gt;=AC$1)</f>
        <v>0</v>
      </c>
      <c r="AD101" s="19">
        <f t="shared" si="292"/>
        <v>0</v>
      </c>
      <c r="AE101" s="19">
        <f t="shared" si="292"/>
        <v>0</v>
      </c>
      <c r="AF101" s="19">
        <f t="shared" si="292"/>
        <v>0</v>
      </c>
      <c r="AG101" s="19">
        <f t="shared" si="292"/>
        <v>0</v>
      </c>
      <c r="AH101" s="19">
        <f t="shared" si="292"/>
        <v>0</v>
      </c>
      <c r="AI101" s="19">
        <f t="shared" si="292"/>
        <v>0</v>
      </c>
      <c r="AJ101" s="19">
        <f t="shared" si="292"/>
        <v>0</v>
      </c>
      <c r="AK101" s="19">
        <f t="shared" si="292"/>
        <v>0</v>
      </c>
      <c r="AL101" s="19">
        <f t="shared" si="292"/>
        <v>0</v>
      </c>
      <c r="AM101" s="19">
        <f t="shared" ref="AM101:AV102" si="293">($F101&lt;=AM$2)*($F101&gt;=AM$1)</f>
        <v>0</v>
      </c>
      <c r="AN101" s="19">
        <f t="shared" si="293"/>
        <v>0</v>
      </c>
      <c r="AO101" s="19">
        <f t="shared" si="293"/>
        <v>0</v>
      </c>
      <c r="AP101" s="19">
        <f t="shared" si="293"/>
        <v>0</v>
      </c>
      <c r="AQ101" s="19">
        <f t="shared" si="293"/>
        <v>0</v>
      </c>
      <c r="AR101" s="19">
        <f t="shared" si="293"/>
        <v>0</v>
      </c>
      <c r="AS101" s="19">
        <f t="shared" si="293"/>
        <v>0</v>
      </c>
      <c r="AT101" s="19">
        <f t="shared" si="293"/>
        <v>0</v>
      </c>
      <c r="AU101" s="19">
        <f t="shared" si="293"/>
        <v>0</v>
      </c>
      <c r="AV101" s="19">
        <f t="shared" si="293"/>
        <v>0</v>
      </c>
      <c r="AW101" s="19">
        <f t="shared" ref="AW101:BF102" si="294">($F101&lt;=AW$2)*($F101&gt;=AW$1)</f>
        <v>0</v>
      </c>
      <c r="AX101" s="19">
        <f t="shared" si="294"/>
        <v>0</v>
      </c>
      <c r="AY101" s="19">
        <f t="shared" si="294"/>
        <v>0</v>
      </c>
      <c r="AZ101" s="19">
        <f t="shared" si="294"/>
        <v>0</v>
      </c>
      <c r="BA101" s="19">
        <f t="shared" si="294"/>
        <v>0</v>
      </c>
      <c r="BB101" s="19">
        <f t="shared" si="294"/>
        <v>0</v>
      </c>
      <c r="BC101" s="19">
        <f t="shared" si="294"/>
        <v>0</v>
      </c>
      <c r="BD101" s="19">
        <f t="shared" si="294"/>
        <v>0</v>
      </c>
      <c r="BE101" s="19">
        <f t="shared" si="294"/>
        <v>0</v>
      </c>
      <c r="BF101" s="19">
        <f t="shared" si="294"/>
        <v>0</v>
      </c>
      <c r="BG101" s="19">
        <f t="shared" ref="BG101:BP102" si="295">($F101&lt;=BG$2)*($F101&gt;=BG$1)</f>
        <v>0</v>
      </c>
      <c r="BH101" s="19">
        <f t="shared" si="295"/>
        <v>0</v>
      </c>
      <c r="BI101" s="19">
        <f t="shared" si="295"/>
        <v>0</v>
      </c>
      <c r="BJ101" s="19">
        <f t="shared" si="295"/>
        <v>0</v>
      </c>
      <c r="BK101" s="19">
        <f t="shared" si="295"/>
        <v>0</v>
      </c>
      <c r="BL101" s="19">
        <f t="shared" si="295"/>
        <v>0</v>
      </c>
      <c r="BM101" s="19">
        <f t="shared" si="295"/>
        <v>0</v>
      </c>
      <c r="BN101" s="19">
        <f t="shared" si="295"/>
        <v>0</v>
      </c>
      <c r="BO101" s="19">
        <f t="shared" si="295"/>
        <v>0</v>
      </c>
      <c r="BP101" s="19">
        <f t="shared" si="295"/>
        <v>0</v>
      </c>
      <c r="BQ101" s="19">
        <f t="shared" ref="BQ101:BX102" si="296">($F101&lt;=BQ$2)*($F101&gt;=BQ$1)</f>
        <v>0</v>
      </c>
      <c r="BR101" s="19">
        <f t="shared" si="296"/>
        <v>0</v>
      </c>
      <c r="BS101" s="19">
        <f t="shared" si="296"/>
        <v>0</v>
      </c>
      <c r="BT101" s="19">
        <f t="shared" si="296"/>
        <v>0</v>
      </c>
      <c r="BU101" s="19">
        <f t="shared" si="296"/>
        <v>0</v>
      </c>
      <c r="BV101" s="19">
        <f t="shared" si="296"/>
        <v>0</v>
      </c>
      <c r="BW101" s="19">
        <f t="shared" si="296"/>
        <v>0</v>
      </c>
      <c r="BX101" s="19">
        <f t="shared" si="296"/>
        <v>0</v>
      </c>
      <c r="BY101" s="4"/>
    </row>
    <row r="102" spans="1:77" ht="9.75" customHeight="1" x14ac:dyDescent="0.15">
      <c r="A102" s="4"/>
      <c r="B102" s="4"/>
      <c r="C102" s="4"/>
      <c r="D102" s="14" t="s">
        <v>108</v>
      </c>
      <c r="E102" s="4" t="s">
        <v>1</v>
      </c>
      <c r="F102" s="104">
        <f>EDATE(F101,Inputs!K13*12)-1</f>
        <v>52594</v>
      </c>
      <c r="G102" s="4"/>
      <c r="H102" s="4"/>
      <c r="I102" s="19">
        <f t="shared" si="290"/>
        <v>0</v>
      </c>
      <c r="J102" s="19">
        <f t="shared" si="290"/>
        <v>0</v>
      </c>
      <c r="K102" s="19">
        <f t="shared" si="290"/>
        <v>0</v>
      </c>
      <c r="L102" s="19">
        <f t="shared" si="290"/>
        <v>0</v>
      </c>
      <c r="M102" s="19">
        <f t="shared" si="290"/>
        <v>0</v>
      </c>
      <c r="N102" s="19">
        <f t="shared" si="290"/>
        <v>0</v>
      </c>
      <c r="O102" s="19">
        <f t="shared" si="290"/>
        <v>0</v>
      </c>
      <c r="P102" s="19">
        <f t="shared" si="290"/>
        <v>0</v>
      </c>
      <c r="Q102" s="19">
        <f t="shared" si="290"/>
        <v>0</v>
      </c>
      <c r="R102" s="19">
        <f t="shared" si="290"/>
        <v>0</v>
      </c>
      <c r="S102" s="19">
        <f t="shared" si="291"/>
        <v>0</v>
      </c>
      <c r="T102" s="19">
        <f t="shared" si="291"/>
        <v>0</v>
      </c>
      <c r="U102" s="19">
        <f t="shared" si="291"/>
        <v>0</v>
      </c>
      <c r="V102" s="19">
        <f t="shared" si="291"/>
        <v>0</v>
      </c>
      <c r="W102" s="19">
        <f t="shared" si="291"/>
        <v>0</v>
      </c>
      <c r="X102" s="19">
        <f t="shared" si="291"/>
        <v>0</v>
      </c>
      <c r="Y102" s="19">
        <f t="shared" si="291"/>
        <v>0</v>
      </c>
      <c r="Z102" s="19">
        <f t="shared" si="291"/>
        <v>0</v>
      </c>
      <c r="AA102" s="19">
        <f t="shared" si="291"/>
        <v>0</v>
      </c>
      <c r="AB102" s="19">
        <f t="shared" si="291"/>
        <v>0</v>
      </c>
      <c r="AC102" s="19">
        <f t="shared" si="292"/>
        <v>1</v>
      </c>
      <c r="AD102" s="19">
        <f t="shared" si="292"/>
        <v>0</v>
      </c>
      <c r="AE102" s="19">
        <f t="shared" si="292"/>
        <v>0</v>
      </c>
      <c r="AF102" s="19">
        <f t="shared" si="292"/>
        <v>0</v>
      </c>
      <c r="AG102" s="19">
        <f t="shared" si="292"/>
        <v>0</v>
      </c>
      <c r="AH102" s="19">
        <f t="shared" si="292"/>
        <v>0</v>
      </c>
      <c r="AI102" s="19">
        <f t="shared" si="292"/>
        <v>0</v>
      </c>
      <c r="AJ102" s="19">
        <f t="shared" si="292"/>
        <v>0</v>
      </c>
      <c r="AK102" s="19">
        <f t="shared" si="292"/>
        <v>0</v>
      </c>
      <c r="AL102" s="19">
        <f t="shared" si="292"/>
        <v>0</v>
      </c>
      <c r="AM102" s="19">
        <f t="shared" si="293"/>
        <v>0</v>
      </c>
      <c r="AN102" s="19">
        <f t="shared" si="293"/>
        <v>0</v>
      </c>
      <c r="AO102" s="19">
        <f t="shared" si="293"/>
        <v>0</v>
      </c>
      <c r="AP102" s="19">
        <f t="shared" si="293"/>
        <v>0</v>
      </c>
      <c r="AQ102" s="19">
        <f t="shared" si="293"/>
        <v>0</v>
      </c>
      <c r="AR102" s="19">
        <f t="shared" si="293"/>
        <v>0</v>
      </c>
      <c r="AS102" s="19">
        <f t="shared" si="293"/>
        <v>0</v>
      </c>
      <c r="AT102" s="19">
        <f t="shared" si="293"/>
        <v>0</v>
      </c>
      <c r="AU102" s="19">
        <f t="shared" si="293"/>
        <v>0</v>
      </c>
      <c r="AV102" s="19">
        <f t="shared" si="293"/>
        <v>0</v>
      </c>
      <c r="AW102" s="19">
        <f t="shared" si="294"/>
        <v>0</v>
      </c>
      <c r="AX102" s="19">
        <f t="shared" si="294"/>
        <v>0</v>
      </c>
      <c r="AY102" s="19">
        <f t="shared" si="294"/>
        <v>0</v>
      </c>
      <c r="AZ102" s="19">
        <f t="shared" si="294"/>
        <v>0</v>
      </c>
      <c r="BA102" s="19">
        <f t="shared" si="294"/>
        <v>0</v>
      </c>
      <c r="BB102" s="19">
        <f t="shared" si="294"/>
        <v>0</v>
      </c>
      <c r="BC102" s="19">
        <f t="shared" si="294"/>
        <v>0</v>
      </c>
      <c r="BD102" s="19">
        <f t="shared" si="294"/>
        <v>0</v>
      </c>
      <c r="BE102" s="19">
        <f t="shared" si="294"/>
        <v>0</v>
      </c>
      <c r="BF102" s="19">
        <f t="shared" si="294"/>
        <v>0</v>
      </c>
      <c r="BG102" s="19">
        <f t="shared" si="295"/>
        <v>0</v>
      </c>
      <c r="BH102" s="19">
        <f t="shared" si="295"/>
        <v>0</v>
      </c>
      <c r="BI102" s="19">
        <f t="shared" si="295"/>
        <v>0</v>
      </c>
      <c r="BJ102" s="19">
        <f t="shared" si="295"/>
        <v>0</v>
      </c>
      <c r="BK102" s="19">
        <f t="shared" si="295"/>
        <v>0</v>
      </c>
      <c r="BL102" s="19">
        <f t="shared" si="295"/>
        <v>0</v>
      </c>
      <c r="BM102" s="19">
        <f t="shared" si="295"/>
        <v>0</v>
      </c>
      <c r="BN102" s="19">
        <f t="shared" si="295"/>
        <v>0</v>
      </c>
      <c r="BO102" s="19">
        <f t="shared" si="295"/>
        <v>0</v>
      </c>
      <c r="BP102" s="19">
        <f t="shared" si="295"/>
        <v>0</v>
      </c>
      <c r="BQ102" s="19">
        <f t="shared" si="296"/>
        <v>0</v>
      </c>
      <c r="BR102" s="19">
        <f t="shared" si="296"/>
        <v>0</v>
      </c>
      <c r="BS102" s="19">
        <f t="shared" si="296"/>
        <v>0</v>
      </c>
      <c r="BT102" s="19">
        <f t="shared" si="296"/>
        <v>0</v>
      </c>
      <c r="BU102" s="19">
        <f t="shared" si="296"/>
        <v>0</v>
      </c>
      <c r="BV102" s="19">
        <f t="shared" si="296"/>
        <v>0</v>
      </c>
      <c r="BW102" s="19">
        <f t="shared" si="296"/>
        <v>0</v>
      </c>
      <c r="BX102" s="19">
        <f t="shared" si="296"/>
        <v>0</v>
      </c>
      <c r="BY102" s="4"/>
    </row>
    <row r="103" spans="1:77" ht="9.75" customHeight="1" x14ac:dyDescent="0.15">
      <c r="A103" s="4"/>
      <c r="B103" s="4"/>
      <c r="C103" s="4"/>
      <c r="D103" s="4" t="s">
        <v>52</v>
      </c>
      <c r="E103" s="4" t="s">
        <v>21</v>
      </c>
      <c r="F103" s="4"/>
      <c r="G103" s="19">
        <f>SUM(I103:BX103)</f>
        <v>21</v>
      </c>
      <c r="H103" s="4"/>
      <c r="I103" s="19">
        <f t="shared" ref="I103:AI103" si="297">I101+H103-H102</f>
        <v>1</v>
      </c>
      <c r="J103" s="19">
        <f t="shared" si="297"/>
        <v>1</v>
      </c>
      <c r="K103" s="19">
        <f t="shared" si="297"/>
        <v>1</v>
      </c>
      <c r="L103" s="19">
        <f t="shared" si="297"/>
        <v>1</v>
      </c>
      <c r="M103" s="19">
        <f t="shared" si="297"/>
        <v>1</v>
      </c>
      <c r="N103" s="19">
        <f t="shared" si="297"/>
        <v>1</v>
      </c>
      <c r="O103" s="19">
        <f t="shared" si="297"/>
        <v>1</v>
      </c>
      <c r="P103" s="19">
        <f t="shared" si="297"/>
        <v>1</v>
      </c>
      <c r="Q103" s="19">
        <f t="shared" si="297"/>
        <v>1</v>
      </c>
      <c r="R103" s="19">
        <f t="shared" si="297"/>
        <v>1</v>
      </c>
      <c r="S103" s="19">
        <f t="shared" si="297"/>
        <v>1</v>
      </c>
      <c r="T103" s="19">
        <f t="shared" si="297"/>
        <v>1</v>
      </c>
      <c r="U103" s="19">
        <f t="shared" si="297"/>
        <v>1</v>
      </c>
      <c r="V103" s="19">
        <f t="shared" si="297"/>
        <v>1</v>
      </c>
      <c r="W103" s="19">
        <f t="shared" si="297"/>
        <v>1</v>
      </c>
      <c r="X103" s="19">
        <f t="shared" si="297"/>
        <v>1</v>
      </c>
      <c r="Y103" s="19">
        <f t="shared" si="297"/>
        <v>1</v>
      </c>
      <c r="Z103" s="19">
        <f t="shared" si="297"/>
        <v>1</v>
      </c>
      <c r="AA103" s="19">
        <f t="shared" si="297"/>
        <v>1</v>
      </c>
      <c r="AB103" s="19">
        <f t="shared" si="297"/>
        <v>1</v>
      </c>
      <c r="AC103" s="19">
        <f t="shared" si="297"/>
        <v>1</v>
      </c>
      <c r="AD103" s="19">
        <f t="shared" si="297"/>
        <v>0</v>
      </c>
      <c r="AE103" s="19">
        <f t="shared" si="297"/>
        <v>0</v>
      </c>
      <c r="AF103" s="19">
        <f t="shared" si="297"/>
        <v>0</v>
      </c>
      <c r="AG103" s="19">
        <f t="shared" si="297"/>
        <v>0</v>
      </c>
      <c r="AH103" s="19">
        <f t="shared" si="297"/>
        <v>0</v>
      </c>
      <c r="AI103" s="19">
        <f t="shared" si="297"/>
        <v>0</v>
      </c>
      <c r="AJ103" s="19">
        <f t="shared" ref="AJ103" si="298">AJ101+AI103-AI102</f>
        <v>0</v>
      </c>
      <c r="AK103" s="19">
        <f t="shared" ref="AK103" si="299">AK101+AJ103-AJ102</f>
        <v>0</v>
      </c>
      <c r="AL103" s="19">
        <f t="shared" ref="AL103" si="300">AL101+AK103-AK102</f>
        <v>0</v>
      </c>
      <c r="AM103" s="19">
        <f t="shared" ref="AM103" si="301">AM101+AL103-AL102</f>
        <v>0</v>
      </c>
      <c r="AN103" s="19">
        <f t="shared" ref="AN103" si="302">AN101+AM103-AM102</f>
        <v>0</v>
      </c>
      <c r="AO103" s="19">
        <f t="shared" ref="AO103" si="303">AO101+AN103-AN102</f>
        <v>0</v>
      </c>
      <c r="AP103" s="19">
        <f t="shared" ref="AP103" si="304">AP101+AO103-AO102</f>
        <v>0</v>
      </c>
      <c r="AQ103" s="19">
        <f t="shared" ref="AQ103" si="305">AQ101+AP103-AP102</f>
        <v>0</v>
      </c>
      <c r="AR103" s="19">
        <f t="shared" ref="AR103" si="306">AR101+AQ103-AQ102</f>
        <v>0</v>
      </c>
      <c r="AS103" s="19">
        <f t="shared" ref="AS103" si="307">AS101+AR103-AR102</f>
        <v>0</v>
      </c>
      <c r="AT103" s="19">
        <f t="shared" ref="AT103" si="308">AT101+AS103-AS102</f>
        <v>0</v>
      </c>
      <c r="AU103" s="19">
        <f t="shared" ref="AU103" si="309">AU101+AT103-AT102</f>
        <v>0</v>
      </c>
      <c r="AV103" s="19">
        <f t="shared" ref="AV103" si="310">AV101+AU103-AU102</f>
        <v>0</v>
      </c>
      <c r="AW103" s="19">
        <f t="shared" ref="AW103" si="311">AW101+AV103-AV102</f>
        <v>0</v>
      </c>
      <c r="AX103" s="19">
        <f t="shared" ref="AX103" si="312">AX101+AW103-AW102</f>
        <v>0</v>
      </c>
      <c r="AY103" s="19">
        <f t="shared" ref="AY103" si="313">AY101+AX103-AX102</f>
        <v>0</v>
      </c>
      <c r="AZ103" s="19">
        <f t="shared" ref="AZ103" si="314">AZ101+AY103-AY102</f>
        <v>0</v>
      </c>
      <c r="BA103" s="19">
        <f t="shared" ref="BA103" si="315">BA101+AZ103-AZ102</f>
        <v>0</v>
      </c>
      <c r="BB103" s="19">
        <f t="shared" ref="BB103" si="316">BB101+BA103-BA102</f>
        <v>0</v>
      </c>
      <c r="BC103" s="19">
        <f t="shared" ref="BC103" si="317">BC101+BB103-BB102</f>
        <v>0</v>
      </c>
      <c r="BD103" s="19">
        <f t="shared" ref="BD103" si="318">BD101+BC103-BC102</f>
        <v>0</v>
      </c>
      <c r="BE103" s="19">
        <f t="shared" ref="BE103" si="319">BE101+BD103-BD102</f>
        <v>0</v>
      </c>
      <c r="BF103" s="19">
        <f t="shared" ref="BF103" si="320">BF101+BE103-BE102</f>
        <v>0</v>
      </c>
      <c r="BG103" s="19">
        <f t="shared" ref="BG103" si="321">BG101+BF103-BF102</f>
        <v>0</v>
      </c>
      <c r="BH103" s="19">
        <f t="shared" ref="BH103" si="322">BH101+BG103-BG102</f>
        <v>0</v>
      </c>
      <c r="BI103" s="19">
        <f t="shared" ref="BI103" si="323">BI101+BH103-BH102</f>
        <v>0</v>
      </c>
      <c r="BJ103" s="19">
        <f t="shared" ref="BJ103" si="324">BJ101+BI103-BI102</f>
        <v>0</v>
      </c>
      <c r="BK103" s="19">
        <f t="shared" ref="BK103" si="325">BK101+BJ103-BJ102</f>
        <v>0</v>
      </c>
      <c r="BL103" s="19">
        <f t="shared" ref="BL103" si="326">BL101+BK103-BK102</f>
        <v>0</v>
      </c>
      <c r="BM103" s="19">
        <f t="shared" ref="BM103" si="327">BM101+BL103-BL102</f>
        <v>0</v>
      </c>
      <c r="BN103" s="19">
        <f t="shared" ref="BN103" si="328">BN101+BM103-BM102</f>
        <v>0</v>
      </c>
      <c r="BO103" s="19">
        <f t="shared" ref="BO103" si="329">BO101+BN103-BN102</f>
        <v>0</v>
      </c>
      <c r="BP103" s="19">
        <f t="shared" ref="BP103" si="330">BP101+BO103-BO102</f>
        <v>0</v>
      </c>
      <c r="BQ103" s="19">
        <f t="shared" ref="BQ103" si="331">BQ101+BP103-BP102</f>
        <v>0</v>
      </c>
      <c r="BR103" s="19">
        <f t="shared" ref="BR103" si="332">BR101+BQ103-BQ102</f>
        <v>0</v>
      </c>
      <c r="BS103" s="19">
        <f t="shared" ref="BS103" si="333">BS101+BR103-BR102</f>
        <v>0</v>
      </c>
      <c r="BT103" s="19">
        <f t="shared" ref="BT103" si="334">BT101+BS103-BS102</f>
        <v>0</v>
      </c>
      <c r="BU103" s="19">
        <f t="shared" ref="BU103" si="335">BU101+BT103-BT102</f>
        <v>0</v>
      </c>
      <c r="BV103" s="19">
        <f t="shared" ref="BV103" si="336">BV101+BU103-BU102</f>
        <v>0</v>
      </c>
      <c r="BW103" s="19">
        <f t="shared" ref="BW103" si="337">BW101+BV103-BV102</f>
        <v>0</v>
      </c>
      <c r="BX103" s="19">
        <f t="shared" ref="BX103" si="338">BX101+BW103-BW102</f>
        <v>0</v>
      </c>
      <c r="BY103" s="4"/>
    </row>
    <row r="104" spans="1:77" ht="9.75" customHeight="1" x14ac:dyDescent="0.15">
      <c r="A104" s="4"/>
      <c r="B104" s="4"/>
      <c r="C104" s="4"/>
      <c r="D104" s="4" t="s">
        <v>33</v>
      </c>
      <c r="E104" s="4" t="s">
        <v>4</v>
      </c>
      <c r="F104" s="4"/>
      <c r="G104" s="19">
        <f>SUM(I104:DG104)</f>
        <v>20</v>
      </c>
      <c r="H104" s="4"/>
      <c r="I104" s="16">
        <f t="shared" ref="I104:AN104" si="339">(MIN(I$2,$F102)-MAX(I$1,$F101)+1)/(I$2-I$1+1)*I103</f>
        <v>5.4794520547945206E-3</v>
      </c>
      <c r="J104" s="16">
        <f t="shared" si="339"/>
        <v>1</v>
      </c>
      <c r="K104" s="16">
        <f t="shared" si="339"/>
        <v>1</v>
      </c>
      <c r="L104" s="16">
        <f t="shared" si="339"/>
        <v>1</v>
      </c>
      <c r="M104" s="16">
        <f t="shared" si="339"/>
        <v>1</v>
      </c>
      <c r="N104" s="16">
        <f t="shared" si="339"/>
        <v>1</v>
      </c>
      <c r="O104" s="16">
        <f t="shared" si="339"/>
        <v>1</v>
      </c>
      <c r="P104" s="16">
        <f t="shared" si="339"/>
        <v>1</v>
      </c>
      <c r="Q104" s="16">
        <f t="shared" si="339"/>
        <v>1</v>
      </c>
      <c r="R104" s="16">
        <f t="shared" si="339"/>
        <v>1</v>
      </c>
      <c r="S104" s="16">
        <f t="shared" si="339"/>
        <v>1</v>
      </c>
      <c r="T104" s="16">
        <f t="shared" si="339"/>
        <v>1</v>
      </c>
      <c r="U104" s="16">
        <f t="shared" si="339"/>
        <v>1</v>
      </c>
      <c r="V104" s="16">
        <f t="shared" si="339"/>
        <v>1</v>
      </c>
      <c r="W104" s="16">
        <f t="shared" si="339"/>
        <v>1</v>
      </c>
      <c r="X104" s="16">
        <f t="shared" si="339"/>
        <v>1</v>
      </c>
      <c r="Y104" s="16">
        <f t="shared" si="339"/>
        <v>1</v>
      </c>
      <c r="Z104" s="16">
        <f t="shared" si="339"/>
        <v>1</v>
      </c>
      <c r="AA104" s="16">
        <f t="shared" si="339"/>
        <v>1</v>
      </c>
      <c r="AB104" s="16">
        <f t="shared" si="339"/>
        <v>1</v>
      </c>
      <c r="AC104" s="16">
        <f t="shared" si="339"/>
        <v>0.9945205479452055</v>
      </c>
      <c r="AD104" s="16">
        <f t="shared" si="339"/>
        <v>0</v>
      </c>
      <c r="AE104" s="16">
        <f t="shared" si="339"/>
        <v>0</v>
      </c>
      <c r="AF104" s="16">
        <f t="shared" si="339"/>
        <v>0</v>
      </c>
      <c r="AG104" s="16">
        <f t="shared" si="339"/>
        <v>0</v>
      </c>
      <c r="AH104" s="16">
        <f t="shared" si="339"/>
        <v>0</v>
      </c>
      <c r="AI104" s="16">
        <f t="shared" si="339"/>
        <v>0</v>
      </c>
      <c r="AJ104" s="16">
        <f t="shared" si="339"/>
        <v>0</v>
      </c>
      <c r="AK104" s="16">
        <f t="shared" si="339"/>
        <v>0</v>
      </c>
      <c r="AL104" s="16">
        <f t="shared" si="339"/>
        <v>0</v>
      </c>
      <c r="AM104" s="16">
        <f t="shared" si="339"/>
        <v>0</v>
      </c>
      <c r="AN104" s="16">
        <f t="shared" si="339"/>
        <v>0</v>
      </c>
      <c r="AO104" s="16">
        <f t="shared" ref="AO104:BT104" si="340">(MIN(AO$2,$F102)-MAX(AO$1,$F101)+1)/(AO$2-AO$1+1)*AO103</f>
        <v>0</v>
      </c>
      <c r="AP104" s="16">
        <f t="shared" si="340"/>
        <v>0</v>
      </c>
      <c r="AQ104" s="16">
        <f t="shared" si="340"/>
        <v>0</v>
      </c>
      <c r="AR104" s="16">
        <f t="shared" si="340"/>
        <v>0</v>
      </c>
      <c r="AS104" s="16">
        <f t="shared" si="340"/>
        <v>0</v>
      </c>
      <c r="AT104" s="16">
        <f t="shared" si="340"/>
        <v>0</v>
      </c>
      <c r="AU104" s="16">
        <f t="shared" si="340"/>
        <v>0</v>
      </c>
      <c r="AV104" s="16">
        <f t="shared" si="340"/>
        <v>0</v>
      </c>
      <c r="AW104" s="16">
        <f t="shared" si="340"/>
        <v>0</v>
      </c>
      <c r="AX104" s="16">
        <f t="shared" si="340"/>
        <v>0</v>
      </c>
      <c r="AY104" s="16">
        <f t="shared" si="340"/>
        <v>0</v>
      </c>
      <c r="AZ104" s="16">
        <f t="shared" si="340"/>
        <v>0</v>
      </c>
      <c r="BA104" s="16">
        <f t="shared" si="340"/>
        <v>0</v>
      </c>
      <c r="BB104" s="16">
        <f t="shared" si="340"/>
        <v>0</v>
      </c>
      <c r="BC104" s="16">
        <f t="shared" si="340"/>
        <v>0</v>
      </c>
      <c r="BD104" s="16">
        <f t="shared" si="340"/>
        <v>0</v>
      </c>
      <c r="BE104" s="16">
        <f t="shared" si="340"/>
        <v>0</v>
      </c>
      <c r="BF104" s="16">
        <f t="shared" si="340"/>
        <v>0</v>
      </c>
      <c r="BG104" s="16">
        <f t="shared" si="340"/>
        <v>0</v>
      </c>
      <c r="BH104" s="16">
        <f t="shared" si="340"/>
        <v>0</v>
      </c>
      <c r="BI104" s="16">
        <f t="shared" si="340"/>
        <v>0</v>
      </c>
      <c r="BJ104" s="16">
        <f t="shared" si="340"/>
        <v>0</v>
      </c>
      <c r="BK104" s="16">
        <f t="shared" si="340"/>
        <v>0</v>
      </c>
      <c r="BL104" s="16">
        <f t="shared" si="340"/>
        <v>0</v>
      </c>
      <c r="BM104" s="16">
        <f t="shared" si="340"/>
        <v>0</v>
      </c>
      <c r="BN104" s="16">
        <f t="shared" si="340"/>
        <v>0</v>
      </c>
      <c r="BO104" s="16">
        <f t="shared" si="340"/>
        <v>0</v>
      </c>
      <c r="BP104" s="16">
        <f t="shared" si="340"/>
        <v>0</v>
      </c>
      <c r="BQ104" s="16">
        <f t="shared" si="340"/>
        <v>0</v>
      </c>
      <c r="BR104" s="16">
        <f t="shared" si="340"/>
        <v>0</v>
      </c>
      <c r="BS104" s="16">
        <f t="shared" si="340"/>
        <v>0</v>
      </c>
      <c r="BT104" s="16">
        <f t="shared" si="340"/>
        <v>0</v>
      </c>
      <c r="BU104" s="16">
        <f t="shared" ref="BU104:BX104" si="341">(MIN(BU$2,$F102)-MAX(BU$1,$F101)+1)/(BU$2-BU$1+1)*BU103</f>
        <v>0</v>
      </c>
      <c r="BV104" s="16">
        <f t="shared" si="341"/>
        <v>0</v>
      </c>
      <c r="BW104" s="16">
        <f t="shared" si="341"/>
        <v>0</v>
      </c>
      <c r="BX104" s="16">
        <f t="shared" si="341"/>
        <v>0</v>
      </c>
      <c r="BY104" s="4"/>
    </row>
    <row r="105" spans="1:77" ht="9.75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</row>
    <row r="106" spans="1:77" ht="9.75" customHeight="1" x14ac:dyDescent="0.15">
      <c r="A106" s="4"/>
      <c r="B106" s="4"/>
      <c r="C106" s="4"/>
      <c r="D106" s="4" t="s">
        <v>106</v>
      </c>
      <c r="E106" s="90" t="s">
        <v>21</v>
      </c>
      <c r="F106" s="104">
        <f>Inputs!K11</f>
        <v>45260</v>
      </c>
      <c r="G106" s="4"/>
      <c r="H106" s="4"/>
      <c r="I106" s="19">
        <f t="shared" ref="I106:AN107" si="342">($F106&lt;=I$2)*($F106&gt;=I$1)</f>
        <v>1</v>
      </c>
      <c r="J106" s="19">
        <f t="shared" si="342"/>
        <v>0</v>
      </c>
      <c r="K106" s="19">
        <f t="shared" si="342"/>
        <v>0</v>
      </c>
      <c r="L106" s="19">
        <f t="shared" si="342"/>
        <v>0</v>
      </c>
      <c r="M106" s="19">
        <f t="shared" si="342"/>
        <v>0</v>
      </c>
      <c r="N106" s="19">
        <f t="shared" si="342"/>
        <v>0</v>
      </c>
      <c r="O106" s="19">
        <f t="shared" si="342"/>
        <v>0</v>
      </c>
      <c r="P106" s="19">
        <f t="shared" si="342"/>
        <v>0</v>
      </c>
      <c r="Q106" s="19">
        <f t="shared" si="342"/>
        <v>0</v>
      </c>
      <c r="R106" s="19">
        <f t="shared" si="342"/>
        <v>0</v>
      </c>
      <c r="S106" s="19">
        <f t="shared" si="342"/>
        <v>0</v>
      </c>
      <c r="T106" s="19">
        <f t="shared" si="342"/>
        <v>0</v>
      </c>
      <c r="U106" s="19">
        <f t="shared" si="342"/>
        <v>0</v>
      </c>
      <c r="V106" s="19">
        <f t="shared" si="342"/>
        <v>0</v>
      </c>
      <c r="W106" s="19">
        <f t="shared" si="342"/>
        <v>0</v>
      </c>
      <c r="X106" s="19">
        <f t="shared" si="342"/>
        <v>0</v>
      </c>
      <c r="Y106" s="19">
        <f t="shared" si="342"/>
        <v>0</v>
      </c>
      <c r="Z106" s="19">
        <f t="shared" si="342"/>
        <v>0</v>
      </c>
      <c r="AA106" s="19">
        <f t="shared" si="342"/>
        <v>0</v>
      </c>
      <c r="AB106" s="19">
        <f t="shared" si="342"/>
        <v>0</v>
      </c>
      <c r="AC106" s="19">
        <f t="shared" si="342"/>
        <v>0</v>
      </c>
      <c r="AD106" s="19">
        <f t="shared" si="342"/>
        <v>0</v>
      </c>
      <c r="AE106" s="19">
        <f t="shared" si="342"/>
        <v>0</v>
      </c>
      <c r="AF106" s="19">
        <f t="shared" si="342"/>
        <v>0</v>
      </c>
      <c r="AG106" s="19">
        <f t="shared" si="342"/>
        <v>0</v>
      </c>
      <c r="AH106" s="19">
        <f t="shared" si="342"/>
        <v>0</v>
      </c>
      <c r="AI106" s="19">
        <f t="shared" si="342"/>
        <v>0</v>
      </c>
      <c r="AJ106" s="19">
        <f t="shared" si="342"/>
        <v>0</v>
      </c>
      <c r="AK106" s="19">
        <f t="shared" si="342"/>
        <v>0</v>
      </c>
      <c r="AL106" s="19">
        <f t="shared" si="342"/>
        <v>0</v>
      </c>
      <c r="AM106" s="19">
        <f t="shared" si="342"/>
        <v>0</v>
      </c>
      <c r="AN106" s="19">
        <f t="shared" si="342"/>
        <v>0</v>
      </c>
      <c r="AO106" s="19">
        <f t="shared" ref="AO106:BX107" si="343">($F106&lt;=AO$2)*($F106&gt;=AO$1)</f>
        <v>0</v>
      </c>
      <c r="AP106" s="19">
        <f t="shared" si="343"/>
        <v>0</v>
      </c>
      <c r="AQ106" s="19">
        <f t="shared" si="343"/>
        <v>0</v>
      </c>
      <c r="AR106" s="19">
        <f t="shared" si="343"/>
        <v>0</v>
      </c>
      <c r="AS106" s="19">
        <f t="shared" si="343"/>
        <v>0</v>
      </c>
      <c r="AT106" s="19">
        <f t="shared" si="343"/>
        <v>0</v>
      </c>
      <c r="AU106" s="19">
        <f t="shared" si="343"/>
        <v>0</v>
      </c>
      <c r="AV106" s="19">
        <f t="shared" si="343"/>
        <v>0</v>
      </c>
      <c r="AW106" s="19">
        <f t="shared" si="343"/>
        <v>0</v>
      </c>
      <c r="AX106" s="19">
        <f t="shared" si="343"/>
        <v>0</v>
      </c>
      <c r="AY106" s="19">
        <f t="shared" si="343"/>
        <v>0</v>
      </c>
      <c r="AZ106" s="19">
        <f t="shared" si="343"/>
        <v>0</v>
      </c>
      <c r="BA106" s="19">
        <f t="shared" si="343"/>
        <v>0</v>
      </c>
      <c r="BB106" s="19">
        <f t="shared" si="343"/>
        <v>0</v>
      </c>
      <c r="BC106" s="19">
        <f t="shared" si="343"/>
        <v>0</v>
      </c>
      <c r="BD106" s="19">
        <f t="shared" si="343"/>
        <v>0</v>
      </c>
      <c r="BE106" s="19">
        <f t="shared" si="343"/>
        <v>0</v>
      </c>
      <c r="BF106" s="19">
        <f t="shared" si="343"/>
        <v>0</v>
      </c>
      <c r="BG106" s="19">
        <f t="shared" si="343"/>
        <v>0</v>
      </c>
      <c r="BH106" s="19">
        <f t="shared" si="343"/>
        <v>0</v>
      </c>
      <c r="BI106" s="19">
        <f t="shared" si="343"/>
        <v>0</v>
      </c>
      <c r="BJ106" s="19">
        <f t="shared" si="343"/>
        <v>0</v>
      </c>
      <c r="BK106" s="19">
        <f t="shared" si="343"/>
        <v>0</v>
      </c>
      <c r="BL106" s="19">
        <f t="shared" si="343"/>
        <v>0</v>
      </c>
      <c r="BM106" s="19">
        <f t="shared" si="343"/>
        <v>0</v>
      </c>
      <c r="BN106" s="19">
        <f t="shared" si="343"/>
        <v>0</v>
      </c>
      <c r="BO106" s="19">
        <f t="shared" si="343"/>
        <v>0</v>
      </c>
      <c r="BP106" s="19">
        <f t="shared" si="343"/>
        <v>0</v>
      </c>
      <c r="BQ106" s="19">
        <f t="shared" si="343"/>
        <v>0</v>
      </c>
      <c r="BR106" s="19">
        <f t="shared" si="343"/>
        <v>0</v>
      </c>
      <c r="BS106" s="19">
        <f t="shared" si="343"/>
        <v>0</v>
      </c>
      <c r="BT106" s="19">
        <f t="shared" si="343"/>
        <v>0</v>
      </c>
      <c r="BU106" s="19">
        <f t="shared" si="343"/>
        <v>0</v>
      </c>
      <c r="BV106" s="19">
        <f t="shared" si="343"/>
        <v>0</v>
      </c>
      <c r="BW106" s="19">
        <f t="shared" si="343"/>
        <v>0</v>
      </c>
      <c r="BX106" s="19">
        <f t="shared" si="343"/>
        <v>0</v>
      </c>
      <c r="BY106" s="4"/>
    </row>
    <row r="107" spans="1:77" ht="9.75" customHeight="1" x14ac:dyDescent="0.15">
      <c r="A107" s="4"/>
      <c r="B107" s="4"/>
      <c r="C107" s="4"/>
      <c r="D107" s="4" t="s">
        <v>107</v>
      </c>
      <c r="E107" s="90" t="s">
        <v>21</v>
      </c>
      <c r="F107" s="104">
        <f>F102</f>
        <v>52594</v>
      </c>
      <c r="G107" s="4"/>
      <c r="H107" s="4"/>
      <c r="I107" s="19">
        <f>($F107&lt;=I$2)*($F107&gt;=I$1)</f>
        <v>0</v>
      </c>
      <c r="J107" s="19">
        <f t="shared" si="342"/>
        <v>0</v>
      </c>
      <c r="K107" s="19">
        <f t="shared" si="342"/>
        <v>0</v>
      </c>
      <c r="L107" s="19">
        <f t="shared" si="342"/>
        <v>0</v>
      </c>
      <c r="M107" s="19">
        <f t="shared" si="342"/>
        <v>0</v>
      </c>
      <c r="N107" s="19">
        <f t="shared" si="342"/>
        <v>0</v>
      </c>
      <c r="O107" s="19">
        <f t="shared" si="342"/>
        <v>0</v>
      </c>
      <c r="P107" s="19">
        <f t="shared" si="342"/>
        <v>0</v>
      </c>
      <c r="Q107" s="19">
        <f t="shared" si="342"/>
        <v>0</v>
      </c>
      <c r="R107" s="19">
        <f t="shared" si="342"/>
        <v>0</v>
      </c>
      <c r="S107" s="19">
        <f t="shared" si="342"/>
        <v>0</v>
      </c>
      <c r="T107" s="19">
        <f t="shared" si="342"/>
        <v>0</v>
      </c>
      <c r="U107" s="19">
        <f t="shared" si="342"/>
        <v>0</v>
      </c>
      <c r="V107" s="19">
        <f t="shared" si="342"/>
        <v>0</v>
      </c>
      <c r="W107" s="19">
        <f t="shared" si="342"/>
        <v>0</v>
      </c>
      <c r="X107" s="19">
        <f t="shared" si="342"/>
        <v>0</v>
      </c>
      <c r="Y107" s="19">
        <f t="shared" si="342"/>
        <v>0</v>
      </c>
      <c r="Z107" s="19">
        <f t="shared" si="342"/>
        <v>0</v>
      </c>
      <c r="AA107" s="19">
        <f t="shared" si="342"/>
        <v>0</v>
      </c>
      <c r="AB107" s="19">
        <f t="shared" si="342"/>
        <v>0</v>
      </c>
      <c r="AC107" s="19">
        <f t="shared" si="342"/>
        <v>1</v>
      </c>
      <c r="AD107" s="19">
        <f t="shared" si="342"/>
        <v>0</v>
      </c>
      <c r="AE107" s="19">
        <f t="shared" si="342"/>
        <v>0</v>
      </c>
      <c r="AF107" s="19">
        <f t="shared" si="342"/>
        <v>0</v>
      </c>
      <c r="AG107" s="19">
        <f t="shared" si="342"/>
        <v>0</v>
      </c>
      <c r="AH107" s="19">
        <f t="shared" si="342"/>
        <v>0</v>
      </c>
      <c r="AI107" s="19">
        <f t="shared" si="342"/>
        <v>0</v>
      </c>
      <c r="AJ107" s="19">
        <f t="shared" si="342"/>
        <v>0</v>
      </c>
      <c r="AK107" s="19">
        <f t="shared" si="342"/>
        <v>0</v>
      </c>
      <c r="AL107" s="19">
        <f t="shared" si="342"/>
        <v>0</v>
      </c>
      <c r="AM107" s="19">
        <f t="shared" si="342"/>
        <v>0</v>
      </c>
      <c r="AN107" s="19">
        <f t="shared" si="342"/>
        <v>0</v>
      </c>
      <c r="AO107" s="19">
        <f t="shared" si="343"/>
        <v>0</v>
      </c>
      <c r="AP107" s="19">
        <f t="shared" si="343"/>
        <v>0</v>
      </c>
      <c r="AQ107" s="19">
        <f t="shared" si="343"/>
        <v>0</v>
      </c>
      <c r="AR107" s="19">
        <f t="shared" si="343"/>
        <v>0</v>
      </c>
      <c r="AS107" s="19">
        <f t="shared" si="343"/>
        <v>0</v>
      </c>
      <c r="AT107" s="19">
        <f t="shared" si="343"/>
        <v>0</v>
      </c>
      <c r="AU107" s="19">
        <f t="shared" si="343"/>
        <v>0</v>
      </c>
      <c r="AV107" s="19">
        <f t="shared" si="343"/>
        <v>0</v>
      </c>
      <c r="AW107" s="19">
        <f t="shared" si="343"/>
        <v>0</v>
      </c>
      <c r="AX107" s="19">
        <f t="shared" si="343"/>
        <v>0</v>
      </c>
      <c r="AY107" s="19">
        <f t="shared" si="343"/>
        <v>0</v>
      </c>
      <c r="AZ107" s="19">
        <f t="shared" si="343"/>
        <v>0</v>
      </c>
      <c r="BA107" s="19">
        <f t="shared" si="343"/>
        <v>0</v>
      </c>
      <c r="BB107" s="19">
        <f t="shared" si="343"/>
        <v>0</v>
      </c>
      <c r="BC107" s="19">
        <f t="shared" si="343"/>
        <v>0</v>
      </c>
      <c r="BD107" s="19">
        <f t="shared" si="343"/>
        <v>0</v>
      </c>
      <c r="BE107" s="19">
        <f t="shared" si="343"/>
        <v>0</v>
      </c>
      <c r="BF107" s="19">
        <f t="shared" si="343"/>
        <v>0</v>
      </c>
      <c r="BG107" s="19">
        <f t="shared" si="343"/>
        <v>0</v>
      </c>
      <c r="BH107" s="19">
        <f t="shared" si="343"/>
        <v>0</v>
      </c>
      <c r="BI107" s="19">
        <f t="shared" si="343"/>
        <v>0</v>
      </c>
      <c r="BJ107" s="19">
        <f t="shared" si="343"/>
        <v>0</v>
      </c>
      <c r="BK107" s="19">
        <f t="shared" si="343"/>
        <v>0</v>
      </c>
      <c r="BL107" s="19">
        <f t="shared" si="343"/>
        <v>0</v>
      </c>
      <c r="BM107" s="19">
        <f t="shared" si="343"/>
        <v>0</v>
      </c>
      <c r="BN107" s="19">
        <f t="shared" si="343"/>
        <v>0</v>
      </c>
      <c r="BO107" s="19">
        <f t="shared" si="343"/>
        <v>0</v>
      </c>
      <c r="BP107" s="19">
        <f t="shared" si="343"/>
        <v>0</v>
      </c>
      <c r="BQ107" s="19">
        <f t="shared" si="343"/>
        <v>0</v>
      </c>
      <c r="BR107" s="19">
        <f t="shared" si="343"/>
        <v>0</v>
      </c>
      <c r="BS107" s="19">
        <f t="shared" si="343"/>
        <v>0</v>
      </c>
      <c r="BT107" s="19">
        <f t="shared" si="343"/>
        <v>0</v>
      </c>
      <c r="BU107" s="19">
        <f t="shared" si="343"/>
        <v>0</v>
      </c>
      <c r="BV107" s="19">
        <f t="shared" si="343"/>
        <v>0</v>
      </c>
      <c r="BW107" s="19">
        <f t="shared" si="343"/>
        <v>0</v>
      </c>
      <c r="BX107" s="19">
        <f t="shared" si="343"/>
        <v>0</v>
      </c>
      <c r="BY107" s="4"/>
    </row>
    <row r="108" spans="1:77" ht="9.75" customHeight="1" x14ac:dyDescent="0.15">
      <c r="A108" s="4"/>
      <c r="B108" s="4"/>
      <c r="C108" s="4"/>
      <c r="D108" s="4" t="s">
        <v>53</v>
      </c>
      <c r="E108" s="4" t="s">
        <v>21</v>
      </c>
      <c r="F108" s="4"/>
      <c r="G108" s="19">
        <f>SUM(I108:BX108)</f>
        <v>21</v>
      </c>
      <c r="H108" s="4"/>
      <c r="I108" s="19">
        <f t="shared" ref="I108:AI108" si="344">I106+H108-H102</f>
        <v>1</v>
      </c>
      <c r="J108" s="19">
        <f t="shared" si="344"/>
        <v>1</v>
      </c>
      <c r="K108" s="19">
        <f t="shared" si="344"/>
        <v>1</v>
      </c>
      <c r="L108" s="19">
        <f t="shared" si="344"/>
        <v>1</v>
      </c>
      <c r="M108" s="19">
        <f t="shared" si="344"/>
        <v>1</v>
      </c>
      <c r="N108" s="19">
        <f t="shared" si="344"/>
        <v>1</v>
      </c>
      <c r="O108" s="19">
        <f t="shared" si="344"/>
        <v>1</v>
      </c>
      <c r="P108" s="19">
        <f t="shared" si="344"/>
        <v>1</v>
      </c>
      <c r="Q108" s="19">
        <f t="shared" si="344"/>
        <v>1</v>
      </c>
      <c r="R108" s="19">
        <f t="shared" si="344"/>
        <v>1</v>
      </c>
      <c r="S108" s="19">
        <f t="shared" si="344"/>
        <v>1</v>
      </c>
      <c r="T108" s="19">
        <f t="shared" si="344"/>
        <v>1</v>
      </c>
      <c r="U108" s="19">
        <f t="shared" si="344"/>
        <v>1</v>
      </c>
      <c r="V108" s="19">
        <f t="shared" si="344"/>
        <v>1</v>
      </c>
      <c r="W108" s="19">
        <f t="shared" si="344"/>
        <v>1</v>
      </c>
      <c r="X108" s="19">
        <f t="shared" si="344"/>
        <v>1</v>
      </c>
      <c r="Y108" s="19">
        <f t="shared" si="344"/>
        <v>1</v>
      </c>
      <c r="Z108" s="19">
        <f t="shared" si="344"/>
        <v>1</v>
      </c>
      <c r="AA108" s="19">
        <f t="shared" si="344"/>
        <v>1</v>
      </c>
      <c r="AB108" s="19">
        <f t="shared" si="344"/>
        <v>1</v>
      </c>
      <c r="AC108" s="19">
        <f t="shared" si="344"/>
        <v>1</v>
      </c>
      <c r="AD108" s="19">
        <f t="shared" si="344"/>
        <v>0</v>
      </c>
      <c r="AE108" s="19">
        <f t="shared" si="344"/>
        <v>0</v>
      </c>
      <c r="AF108" s="19">
        <f t="shared" si="344"/>
        <v>0</v>
      </c>
      <c r="AG108" s="19">
        <f t="shared" si="344"/>
        <v>0</v>
      </c>
      <c r="AH108" s="19">
        <f t="shared" si="344"/>
        <v>0</v>
      </c>
      <c r="AI108" s="19">
        <f t="shared" si="344"/>
        <v>0</v>
      </c>
      <c r="AJ108" s="19">
        <f t="shared" ref="AJ108" si="345">AJ106+AI108-AI102</f>
        <v>0</v>
      </c>
      <c r="AK108" s="19">
        <f t="shared" ref="AK108" si="346">AK106+AJ108-AJ102</f>
        <v>0</v>
      </c>
      <c r="AL108" s="19">
        <f t="shared" ref="AL108" si="347">AL106+AK108-AK102</f>
        <v>0</v>
      </c>
      <c r="AM108" s="19">
        <f t="shared" ref="AM108" si="348">AM106+AL108-AL102</f>
        <v>0</v>
      </c>
      <c r="AN108" s="19">
        <f t="shared" ref="AN108" si="349">AN106+AM108-AM102</f>
        <v>0</v>
      </c>
      <c r="AO108" s="19">
        <f t="shared" ref="AO108" si="350">AO106+AN108-AN102</f>
        <v>0</v>
      </c>
      <c r="AP108" s="19">
        <f t="shared" ref="AP108" si="351">AP106+AO108-AO102</f>
        <v>0</v>
      </c>
      <c r="AQ108" s="19">
        <f t="shared" ref="AQ108" si="352">AQ106+AP108-AP102</f>
        <v>0</v>
      </c>
      <c r="AR108" s="19">
        <f t="shared" ref="AR108" si="353">AR106+AQ108-AQ102</f>
        <v>0</v>
      </c>
      <c r="AS108" s="19">
        <f t="shared" ref="AS108" si="354">AS106+AR108-AR102</f>
        <v>0</v>
      </c>
      <c r="AT108" s="19">
        <f t="shared" ref="AT108" si="355">AT106+AS108-AS102</f>
        <v>0</v>
      </c>
      <c r="AU108" s="19">
        <f t="shared" ref="AU108" si="356">AU106+AT108-AT102</f>
        <v>0</v>
      </c>
      <c r="AV108" s="19">
        <f t="shared" ref="AV108" si="357">AV106+AU108-AU102</f>
        <v>0</v>
      </c>
      <c r="AW108" s="19">
        <f t="shared" ref="AW108" si="358">AW106+AV108-AV102</f>
        <v>0</v>
      </c>
      <c r="AX108" s="19">
        <f t="shared" ref="AX108" si="359">AX106+AW108-AW102</f>
        <v>0</v>
      </c>
      <c r="AY108" s="19">
        <f t="shared" ref="AY108" si="360">AY106+AX108-AX102</f>
        <v>0</v>
      </c>
      <c r="AZ108" s="19">
        <f t="shared" ref="AZ108" si="361">AZ106+AY108-AY102</f>
        <v>0</v>
      </c>
      <c r="BA108" s="19">
        <f t="shared" ref="BA108" si="362">BA106+AZ108-AZ102</f>
        <v>0</v>
      </c>
      <c r="BB108" s="19">
        <f t="shared" ref="BB108" si="363">BB106+BA108-BA102</f>
        <v>0</v>
      </c>
      <c r="BC108" s="19">
        <f t="shared" ref="BC108" si="364">BC106+BB108-BB102</f>
        <v>0</v>
      </c>
      <c r="BD108" s="19">
        <f t="shared" ref="BD108" si="365">BD106+BC108-BC102</f>
        <v>0</v>
      </c>
      <c r="BE108" s="19">
        <f t="shared" ref="BE108" si="366">BE106+BD108-BD102</f>
        <v>0</v>
      </c>
      <c r="BF108" s="19">
        <f t="shared" ref="BF108" si="367">BF106+BE108-BE102</f>
        <v>0</v>
      </c>
      <c r="BG108" s="19">
        <f t="shared" ref="BG108" si="368">BG106+BF108-BF102</f>
        <v>0</v>
      </c>
      <c r="BH108" s="19">
        <f t="shared" ref="BH108" si="369">BH106+BG108-BG102</f>
        <v>0</v>
      </c>
      <c r="BI108" s="19">
        <f t="shared" ref="BI108" si="370">BI106+BH108-BH102</f>
        <v>0</v>
      </c>
      <c r="BJ108" s="19">
        <f t="shared" ref="BJ108" si="371">BJ106+BI108-BI102</f>
        <v>0</v>
      </c>
      <c r="BK108" s="19">
        <f t="shared" ref="BK108" si="372">BK106+BJ108-BJ102</f>
        <v>0</v>
      </c>
      <c r="BL108" s="19">
        <f t="shared" ref="BL108" si="373">BL106+BK108-BK102</f>
        <v>0</v>
      </c>
      <c r="BM108" s="19">
        <f t="shared" ref="BM108" si="374">BM106+BL108-BL102</f>
        <v>0</v>
      </c>
      <c r="BN108" s="19">
        <f t="shared" ref="BN108" si="375">BN106+BM108-BM102</f>
        <v>0</v>
      </c>
      <c r="BO108" s="19">
        <f t="shared" ref="BO108" si="376">BO106+BN108-BN102</f>
        <v>0</v>
      </c>
      <c r="BP108" s="19">
        <f t="shared" ref="BP108" si="377">BP106+BO108-BO102</f>
        <v>0</v>
      </c>
      <c r="BQ108" s="19">
        <f t="shared" ref="BQ108" si="378">BQ106+BP108-BP102</f>
        <v>0</v>
      </c>
      <c r="BR108" s="19">
        <f t="shared" ref="BR108" si="379">BR106+BQ108-BQ102</f>
        <v>0</v>
      </c>
      <c r="BS108" s="19">
        <f t="shared" ref="BS108" si="380">BS106+BR108-BR102</f>
        <v>0</v>
      </c>
      <c r="BT108" s="19">
        <f t="shared" ref="BT108" si="381">BT106+BS108-BS102</f>
        <v>0</v>
      </c>
      <c r="BU108" s="19">
        <f t="shared" ref="BU108" si="382">BU106+BT108-BT102</f>
        <v>0</v>
      </c>
      <c r="BV108" s="19">
        <f t="shared" ref="BV108" si="383">BV106+BU108-BU102</f>
        <v>0</v>
      </c>
      <c r="BW108" s="19">
        <f t="shared" ref="BW108" si="384">BW106+BV108-BV102</f>
        <v>0</v>
      </c>
      <c r="BX108" s="19">
        <f t="shared" ref="BX108" si="385">BX106+BW108-BW102</f>
        <v>0</v>
      </c>
      <c r="BY108" s="4"/>
    </row>
    <row r="109" spans="1:77" ht="9.75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</row>
    <row r="110" spans="1:77" ht="9.75" customHeight="1" x14ac:dyDescent="0.15">
      <c r="A110" s="4"/>
      <c r="B110" s="113" t="s">
        <v>5</v>
      </c>
      <c r="C110" s="113"/>
      <c r="D110" s="113"/>
      <c r="E110" s="113"/>
      <c r="F110" s="113"/>
      <c r="G110" s="113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</row>
    <row r="111" spans="1:77" ht="9.75" customHeight="1" x14ac:dyDescent="0.15"/>
    <row r="112" spans="1:77" ht="9.75" customHeight="1" x14ac:dyDescent="0.15">
      <c r="A112" s="4"/>
      <c r="B112" s="4"/>
      <c r="C112" s="4"/>
      <c r="D112" s="90" t="str">
        <f>Inputs!C19</f>
        <v>Monthly rent</v>
      </c>
      <c r="E112" s="90" t="str">
        <f>Inputs!D19</f>
        <v>EUR/month</v>
      </c>
      <c r="F112" s="91">
        <f>Inputs!E19</f>
        <v>700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</row>
    <row r="113" spans="1:77" ht="9.75" customHeight="1" x14ac:dyDescent="0.15">
      <c r="A113" s="4"/>
      <c r="B113" s="4"/>
      <c r="C113" s="4"/>
      <c r="D113" s="90" t="str">
        <f>Inputs!C21</f>
        <v>Rent occupation rate</v>
      </c>
      <c r="E113" s="90" t="str">
        <f>Inputs!D21</f>
        <v>%</v>
      </c>
      <c r="F113" s="100">
        <f>Inputs!E21</f>
        <v>0.85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</row>
    <row r="114" spans="1:77" ht="9.75" customHeight="1" x14ac:dyDescent="0.15">
      <c r="A114" s="4"/>
      <c r="B114" s="4"/>
      <c r="C114" s="4"/>
      <c r="D114" s="4" t="s">
        <v>35</v>
      </c>
      <c r="E114" s="4" t="s">
        <v>25</v>
      </c>
      <c r="F114" s="105">
        <f>Inputs!E20</f>
        <v>0.01</v>
      </c>
      <c r="G114" s="4"/>
      <c r="I114" s="35">
        <v>1</v>
      </c>
      <c r="J114" s="32">
        <f t="shared" ref="J114:AI114" si="386">I114*(1+$F$114)</f>
        <v>1.01</v>
      </c>
      <c r="K114" s="32">
        <f t="shared" si="386"/>
        <v>1.0201</v>
      </c>
      <c r="L114" s="32">
        <f t="shared" si="386"/>
        <v>1.0303009999999999</v>
      </c>
      <c r="M114" s="32">
        <f t="shared" si="386"/>
        <v>1.04060401</v>
      </c>
      <c r="N114" s="32">
        <f t="shared" si="386"/>
        <v>1.0510100500999999</v>
      </c>
      <c r="O114" s="32">
        <f t="shared" si="386"/>
        <v>1.0615201506009999</v>
      </c>
      <c r="P114" s="32">
        <f t="shared" si="386"/>
        <v>1.0721353521070098</v>
      </c>
      <c r="Q114" s="32">
        <f t="shared" si="386"/>
        <v>1.08285670562808</v>
      </c>
      <c r="R114" s="32">
        <f t="shared" si="386"/>
        <v>1.0936852726843609</v>
      </c>
      <c r="S114" s="32">
        <f t="shared" si="386"/>
        <v>1.1046221254112045</v>
      </c>
      <c r="T114" s="32">
        <f t="shared" si="386"/>
        <v>1.1156683466653166</v>
      </c>
      <c r="U114" s="32">
        <f t="shared" si="386"/>
        <v>1.1268250301319698</v>
      </c>
      <c r="V114" s="32">
        <f t="shared" si="386"/>
        <v>1.1380932804332895</v>
      </c>
      <c r="W114" s="32">
        <f t="shared" si="386"/>
        <v>1.1494742132376223</v>
      </c>
      <c r="X114" s="32">
        <f t="shared" si="386"/>
        <v>1.1609689553699987</v>
      </c>
      <c r="Y114" s="32">
        <f t="shared" si="386"/>
        <v>1.1725786449236986</v>
      </c>
      <c r="Z114" s="32">
        <f t="shared" si="386"/>
        <v>1.1843044313729356</v>
      </c>
      <c r="AA114" s="32">
        <f t="shared" si="386"/>
        <v>1.196147475686665</v>
      </c>
      <c r="AB114" s="32">
        <f t="shared" si="386"/>
        <v>1.2081089504435316</v>
      </c>
      <c r="AC114" s="32">
        <f t="shared" si="386"/>
        <v>1.220190039947967</v>
      </c>
      <c r="AD114" s="32">
        <f t="shared" si="386"/>
        <v>1.2323919403474468</v>
      </c>
      <c r="AE114" s="32">
        <f t="shared" si="386"/>
        <v>1.2447158597509214</v>
      </c>
      <c r="AF114" s="32">
        <f t="shared" si="386"/>
        <v>1.2571630183484306</v>
      </c>
      <c r="AG114" s="32">
        <f t="shared" si="386"/>
        <v>1.269734648531915</v>
      </c>
      <c r="AH114" s="32">
        <f t="shared" si="386"/>
        <v>1.282431995017234</v>
      </c>
      <c r="AI114" s="32">
        <f t="shared" si="386"/>
        <v>1.2952563149674063</v>
      </c>
      <c r="AJ114" s="32">
        <f t="shared" ref="AJ114" si="387">AI114*(1+$F$114)</f>
        <v>1.3082088781170804</v>
      </c>
      <c r="AK114" s="32">
        <f t="shared" ref="AK114" si="388">AJ114*(1+$F$114)</f>
        <v>1.3212909668982513</v>
      </c>
      <c r="AL114" s="32">
        <f t="shared" ref="AL114" si="389">AK114*(1+$F$114)</f>
        <v>1.3345038765672339</v>
      </c>
      <c r="AM114" s="32">
        <f t="shared" ref="AM114" si="390">AL114*(1+$F$114)</f>
        <v>1.3478489153329063</v>
      </c>
      <c r="AN114" s="32">
        <f t="shared" ref="AN114" si="391">AM114*(1+$F$114)</f>
        <v>1.3613274044862353</v>
      </c>
      <c r="AO114" s="32">
        <f t="shared" ref="AO114" si="392">AN114*(1+$F$114)</f>
        <v>1.3749406785310978</v>
      </c>
      <c r="AP114" s="32">
        <f t="shared" ref="AP114" si="393">AO114*(1+$F$114)</f>
        <v>1.3886900853164088</v>
      </c>
      <c r="AQ114" s="32">
        <f t="shared" ref="AQ114" si="394">AP114*(1+$F$114)</f>
        <v>1.4025769861695729</v>
      </c>
      <c r="AR114" s="32">
        <f t="shared" ref="AR114" si="395">AQ114*(1+$F$114)</f>
        <v>1.4166027560312686</v>
      </c>
      <c r="AS114" s="32">
        <f t="shared" ref="AS114" si="396">AR114*(1+$F$114)</f>
        <v>1.4307687835915812</v>
      </c>
      <c r="AT114" s="32">
        <f t="shared" ref="AT114" si="397">AS114*(1+$F$114)</f>
        <v>1.4450764714274971</v>
      </c>
      <c r="AU114" s="32">
        <f t="shared" ref="AU114" si="398">AT114*(1+$F$114)</f>
        <v>1.4595272361417722</v>
      </c>
      <c r="AV114" s="32">
        <f t="shared" ref="AV114" si="399">AU114*(1+$F$114)</f>
        <v>1.4741225085031899</v>
      </c>
      <c r="AW114" s="32">
        <f t="shared" ref="AW114" si="400">AV114*(1+$F$114)</f>
        <v>1.4888637335882218</v>
      </c>
      <c r="AX114" s="32">
        <f t="shared" ref="AX114" si="401">AW114*(1+$F$114)</f>
        <v>1.5037523709241041</v>
      </c>
      <c r="AY114" s="32">
        <f t="shared" ref="AY114" si="402">AX114*(1+$F$114)</f>
        <v>1.5187898946333451</v>
      </c>
      <c r="AZ114" s="32">
        <f t="shared" ref="AZ114" si="403">AY114*(1+$F$114)</f>
        <v>1.5339777935796786</v>
      </c>
      <c r="BA114" s="32">
        <f t="shared" ref="BA114" si="404">AZ114*(1+$F$114)</f>
        <v>1.5493175715154754</v>
      </c>
      <c r="BB114" s="32">
        <f t="shared" ref="BB114" si="405">BA114*(1+$F$114)</f>
        <v>1.5648107472306303</v>
      </c>
      <c r="BC114" s="32">
        <f t="shared" ref="BC114" si="406">BB114*(1+$F$114)</f>
        <v>1.5804588547029366</v>
      </c>
      <c r="BD114" s="32">
        <f t="shared" ref="BD114" si="407">BC114*(1+$F$114)</f>
        <v>1.5962634432499661</v>
      </c>
      <c r="BE114" s="32">
        <f t="shared" ref="BE114" si="408">BD114*(1+$F$114)</f>
        <v>1.6122260776824657</v>
      </c>
      <c r="BF114" s="32">
        <f t="shared" ref="BF114" si="409">BE114*(1+$F$114)</f>
        <v>1.6283483384592905</v>
      </c>
      <c r="BG114" s="32">
        <f t="shared" ref="BG114" si="410">BF114*(1+$F$114)</f>
        <v>1.6446318218438833</v>
      </c>
      <c r="BH114" s="32">
        <f t="shared" ref="BH114" si="411">BG114*(1+$F$114)</f>
        <v>1.6610781400623222</v>
      </c>
      <c r="BI114" s="32">
        <f t="shared" ref="BI114" si="412">BH114*(1+$F$114)</f>
        <v>1.6776889214629456</v>
      </c>
      <c r="BJ114" s="32">
        <f t="shared" ref="BJ114" si="413">BI114*(1+$F$114)</f>
        <v>1.694465810677575</v>
      </c>
      <c r="BK114" s="32">
        <f t="shared" ref="BK114" si="414">BJ114*(1+$F$114)</f>
        <v>1.7114104687843508</v>
      </c>
      <c r="BL114" s="32">
        <f t="shared" ref="BL114" si="415">BK114*(1+$F$114)</f>
        <v>1.7285245734721943</v>
      </c>
      <c r="BM114" s="32">
        <f t="shared" ref="BM114" si="416">BL114*(1+$F$114)</f>
        <v>1.7458098192069162</v>
      </c>
      <c r="BN114" s="32">
        <f t="shared" ref="BN114" si="417">BM114*(1+$F$114)</f>
        <v>1.7632679173989854</v>
      </c>
      <c r="BO114" s="32">
        <f t="shared" ref="BO114" si="418">BN114*(1+$F$114)</f>
        <v>1.7809005965729752</v>
      </c>
      <c r="BP114" s="32">
        <f t="shared" ref="BP114" si="419">BO114*(1+$F$114)</f>
        <v>1.798709602538705</v>
      </c>
      <c r="BQ114" s="32">
        <f t="shared" ref="BQ114" si="420">BP114*(1+$F$114)</f>
        <v>1.8166966985640922</v>
      </c>
      <c r="BR114" s="32">
        <f t="shared" ref="BR114" si="421">BQ114*(1+$F$114)</f>
        <v>1.8348636655497332</v>
      </c>
      <c r="BS114" s="32">
        <f t="shared" ref="BS114" si="422">BR114*(1+$F$114)</f>
        <v>1.8532123022052305</v>
      </c>
      <c r="BT114" s="32">
        <f t="shared" ref="BT114" si="423">BS114*(1+$F$114)</f>
        <v>1.8717444252272828</v>
      </c>
      <c r="BU114" s="32">
        <f t="shared" ref="BU114" si="424">BT114*(1+$F$114)</f>
        <v>1.8904618694795556</v>
      </c>
      <c r="BV114" s="32">
        <f t="shared" ref="BV114" si="425">BU114*(1+$F$114)</f>
        <v>1.9093664881743513</v>
      </c>
      <c r="BW114" s="32">
        <f t="shared" ref="BW114" si="426">BV114*(1+$F$114)</f>
        <v>1.9284601530560948</v>
      </c>
      <c r="BX114" s="32">
        <f t="shared" ref="BX114" si="427">BW114*(1+$F$114)</f>
        <v>1.9477447545866557</v>
      </c>
      <c r="BY114" s="4"/>
    </row>
    <row r="115" spans="1:77" ht="9.75" customHeight="1" x14ac:dyDescent="0.15">
      <c r="A115" s="4"/>
      <c r="B115" s="4"/>
      <c r="C115" s="4"/>
      <c r="D115" s="4" t="s">
        <v>24</v>
      </c>
      <c r="E115" s="4" t="s">
        <v>25</v>
      </c>
      <c r="F115" s="105">
        <f>Inputs!E31</f>
        <v>0.03</v>
      </c>
      <c r="G115" s="4"/>
      <c r="I115" s="35">
        <v>1</v>
      </c>
      <c r="J115" s="32">
        <f>I115*(1+$F$115)</f>
        <v>1.03</v>
      </c>
      <c r="K115" s="32">
        <f t="shared" ref="K115:AI115" si="428">J115*(1+$F$115)</f>
        <v>1.0609</v>
      </c>
      <c r="L115" s="32">
        <f t="shared" si="428"/>
        <v>1.092727</v>
      </c>
      <c r="M115" s="32">
        <f t="shared" si="428"/>
        <v>1.1255088100000001</v>
      </c>
      <c r="N115" s="32">
        <f t="shared" si="428"/>
        <v>1.1592740743000001</v>
      </c>
      <c r="O115" s="32">
        <f t="shared" si="428"/>
        <v>1.1940522965290001</v>
      </c>
      <c r="P115" s="32">
        <f t="shared" si="428"/>
        <v>1.2298738654248702</v>
      </c>
      <c r="Q115" s="32">
        <f t="shared" si="428"/>
        <v>1.2667700813876164</v>
      </c>
      <c r="R115" s="32">
        <f t="shared" si="428"/>
        <v>1.3047731838292449</v>
      </c>
      <c r="S115" s="32">
        <f t="shared" si="428"/>
        <v>1.3439163793441222</v>
      </c>
      <c r="T115" s="32">
        <f t="shared" si="428"/>
        <v>1.3842338707244459</v>
      </c>
      <c r="U115" s="32">
        <f t="shared" si="428"/>
        <v>1.4257608868461793</v>
      </c>
      <c r="V115" s="32">
        <f t="shared" si="428"/>
        <v>1.4685337134515648</v>
      </c>
      <c r="W115" s="32">
        <f t="shared" si="428"/>
        <v>1.5125897248551119</v>
      </c>
      <c r="X115" s="32">
        <f t="shared" si="428"/>
        <v>1.5579674166007653</v>
      </c>
      <c r="Y115" s="32">
        <f t="shared" si="428"/>
        <v>1.6047064390987884</v>
      </c>
      <c r="Z115" s="32">
        <f t="shared" si="428"/>
        <v>1.652847632271752</v>
      </c>
      <c r="AA115" s="32">
        <f t="shared" si="428"/>
        <v>1.7024330612399046</v>
      </c>
      <c r="AB115" s="32">
        <f t="shared" si="428"/>
        <v>1.7535060530771018</v>
      </c>
      <c r="AC115" s="32">
        <f t="shared" si="428"/>
        <v>1.806111234669415</v>
      </c>
      <c r="AD115" s="32">
        <f t="shared" si="428"/>
        <v>1.8602945717094976</v>
      </c>
      <c r="AE115" s="32">
        <f t="shared" si="428"/>
        <v>1.9161034088607827</v>
      </c>
      <c r="AF115" s="32">
        <f t="shared" si="428"/>
        <v>1.9735865111266062</v>
      </c>
      <c r="AG115" s="32">
        <f t="shared" si="428"/>
        <v>2.0327941064604045</v>
      </c>
      <c r="AH115" s="32">
        <f t="shared" si="428"/>
        <v>2.0937779296542165</v>
      </c>
      <c r="AI115" s="32">
        <f t="shared" si="428"/>
        <v>2.1565912675438432</v>
      </c>
      <c r="AJ115" s="32">
        <f t="shared" ref="AJ115" si="429">AI115*(1+$F$115)</f>
        <v>2.2212890055701586</v>
      </c>
      <c r="AK115" s="32">
        <f t="shared" ref="AK115" si="430">AJ115*(1+$F$115)</f>
        <v>2.2879276757372633</v>
      </c>
      <c r="AL115" s="32">
        <f t="shared" ref="AL115" si="431">AK115*(1+$F$115)</f>
        <v>2.3565655060093813</v>
      </c>
      <c r="AM115" s="32">
        <f t="shared" ref="AM115" si="432">AL115*(1+$F$115)</f>
        <v>2.4272624711896627</v>
      </c>
      <c r="AN115" s="32">
        <f t="shared" ref="AN115" si="433">AM115*(1+$F$115)</f>
        <v>2.5000803453253524</v>
      </c>
      <c r="AO115" s="32">
        <f t="shared" ref="AO115" si="434">AN115*(1+$F$115)</f>
        <v>2.5750827556851132</v>
      </c>
      <c r="AP115" s="32">
        <f t="shared" ref="AP115" si="435">AO115*(1+$F$115)</f>
        <v>2.6523352383556666</v>
      </c>
      <c r="AQ115" s="32">
        <f t="shared" ref="AQ115" si="436">AP115*(1+$F$115)</f>
        <v>2.7319052955063365</v>
      </c>
      <c r="AR115" s="32">
        <f t="shared" ref="AR115" si="437">AQ115*(1+$F$115)</f>
        <v>2.8138624543715265</v>
      </c>
      <c r="AS115" s="32">
        <f t="shared" ref="AS115" si="438">AR115*(1+$F$115)</f>
        <v>2.8982783280026725</v>
      </c>
      <c r="AT115" s="32">
        <f t="shared" ref="AT115" si="439">AS115*(1+$F$115)</f>
        <v>2.9852266778427525</v>
      </c>
      <c r="AU115" s="32">
        <f t="shared" ref="AU115" si="440">AT115*(1+$F$115)</f>
        <v>3.074783478178035</v>
      </c>
      <c r="AV115" s="32">
        <f t="shared" ref="AV115" si="441">AU115*(1+$F$115)</f>
        <v>3.1670269825233763</v>
      </c>
      <c r="AW115" s="32">
        <f t="shared" ref="AW115" si="442">AV115*(1+$F$115)</f>
        <v>3.2620377919990777</v>
      </c>
      <c r="AX115" s="32">
        <f t="shared" ref="AX115" si="443">AW115*(1+$F$115)</f>
        <v>3.3598989257590501</v>
      </c>
      <c r="AY115" s="32">
        <f t="shared" ref="AY115" si="444">AX115*(1+$F$115)</f>
        <v>3.4606958935318217</v>
      </c>
      <c r="AZ115" s="32">
        <f t="shared" ref="AZ115" si="445">AY115*(1+$F$115)</f>
        <v>3.5645167703377765</v>
      </c>
      <c r="BA115" s="32">
        <f t="shared" ref="BA115" si="446">AZ115*(1+$F$115)</f>
        <v>3.67145227344791</v>
      </c>
      <c r="BB115" s="32">
        <f t="shared" ref="BB115" si="447">BA115*(1+$F$115)</f>
        <v>3.7815958416513475</v>
      </c>
      <c r="BC115" s="32">
        <f t="shared" ref="BC115" si="448">BB115*(1+$F$115)</f>
        <v>3.8950437169008882</v>
      </c>
      <c r="BD115" s="32">
        <f t="shared" ref="BD115" si="449">BC115*(1+$F$115)</f>
        <v>4.0118950284079151</v>
      </c>
      <c r="BE115" s="32">
        <f t="shared" ref="BE115" si="450">BD115*(1+$F$115)</f>
        <v>4.1322518792601528</v>
      </c>
      <c r="BF115" s="32">
        <f t="shared" ref="BF115" si="451">BE115*(1+$F$115)</f>
        <v>4.2562194356379575</v>
      </c>
      <c r="BG115" s="32">
        <f t="shared" ref="BG115" si="452">BF115*(1+$F$115)</f>
        <v>4.383906018707096</v>
      </c>
      <c r="BH115" s="32">
        <f t="shared" ref="BH115" si="453">BG115*(1+$F$115)</f>
        <v>4.5154231992683087</v>
      </c>
      <c r="BI115" s="32">
        <f t="shared" ref="BI115" si="454">BH115*(1+$F$115)</f>
        <v>4.6508858952463576</v>
      </c>
      <c r="BJ115" s="32">
        <f t="shared" ref="BJ115" si="455">BI115*(1+$F$115)</f>
        <v>4.7904124721037489</v>
      </c>
      <c r="BK115" s="32">
        <f t="shared" ref="BK115" si="456">BJ115*(1+$F$115)</f>
        <v>4.9341248462668617</v>
      </c>
      <c r="BL115" s="32">
        <f t="shared" ref="BL115" si="457">BK115*(1+$F$115)</f>
        <v>5.0821485916548674</v>
      </c>
      <c r="BM115" s="32">
        <f t="shared" ref="BM115" si="458">BL115*(1+$F$115)</f>
        <v>5.2346130494045138</v>
      </c>
      <c r="BN115" s="32">
        <f t="shared" ref="BN115" si="459">BM115*(1+$F$115)</f>
        <v>5.3916514408866494</v>
      </c>
      <c r="BO115" s="32">
        <f t="shared" ref="BO115" si="460">BN115*(1+$F$115)</f>
        <v>5.5534009841132495</v>
      </c>
      <c r="BP115" s="32">
        <f t="shared" ref="BP115" si="461">BO115*(1+$F$115)</f>
        <v>5.7200030136366466</v>
      </c>
      <c r="BQ115" s="32">
        <f t="shared" ref="BQ115" si="462">BP115*(1+$F$115)</f>
        <v>5.8916031040457462</v>
      </c>
      <c r="BR115" s="32">
        <f t="shared" ref="BR115" si="463">BQ115*(1+$F$115)</f>
        <v>6.0683511971671189</v>
      </c>
      <c r="BS115" s="32">
        <f t="shared" ref="BS115" si="464">BR115*(1+$F$115)</f>
        <v>6.2504017330821329</v>
      </c>
      <c r="BT115" s="32">
        <f t="shared" ref="BT115" si="465">BS115*(1+$F$115)</f>
        <v>6.4379137850745973</v>
      </c>
      <c r="BU115" s="32">
        <f t="shared" ref="BU115" si="466">BT115*(1+$F$115)</f>
        <v>6.6310511986268352</v>
      </c>
      <c r="BV115" s="32">
        <f t="shared" ref="BV115" si="467">BU115*(1+$F$115)</f>
        <v>6.8299827345856405</v>
      </c>
      <c r="BW115" s="32">
        <f t="shared" ref="BW115" si="468">BV115*(1+$F$115)</f>
        <v>7.0348822166232097</v>
      </c>
      <c r="BX115" s="32">
        <f t="shared" ref="BX115" si="469">BW115*(1+$F$115)</f>
        <v>7.2459286831219059</v>
      </c>
      <c r="BY115" s="4"/>
    </row>
    <row r="116" spans="1:77" ht="9.75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</row>
    <row r="117" spans="1:77" ht="9.75" customHeight="1" x14ac:dyDescent="0.15">
      <c r="A117" s="4"/>
      <c r="B117" s="4"/>
      <c r="C117" s="4"/>
      <c r="D117" s="4" t="s">
        <v>66</v>
      </c>
      <c r="E117" s="4" t="str">
        <f>currency</f>
        <v>EUR</v>
      </c>
      <c r="F117" s="4"/>
      <c r="G117" s="19">
        <f t="shared" ref="G117:G119" si="470">SUM(I117:BX117)</f>
        <v>252532.08598768193</v>
      </c>
      <c r="H117" s="4"/>
      <c r="I117" s="19">
        <f t="shared" ref="I117:AN117" si="471">$F112 * $F$113 * I$114 * I$115 * I$98 * 12</f>
        <v>0</v>
      </c>
      <c r="J117" s="19">
        <f t="shared" si="471"/>
        <v>4688.0010983606571</v>
      </c>
      <c r="K117" s="19">
        <f t="shared" si="471"/>
        <v>7727.0800026000006</v>
      </c>
      <c r="L117" s="19">
        <f t="shared" si="471"/>
        <v>8038.4813267047793</v>
      </c>
      <c r="M117" s="19">
        <f t="shared" si="471"/>
        <v>8362.432124170984</v>
      </c>
      <c r="N117" s="19">
        <f t="shared" si="471"/>
        <v>8699.4381387750727</v>
      </c>
      <c r="O117" s="19">
        <f t="shared" si="471"/>
        <v>9050.025495767708</v>
      </c>
      <c r="P117" s="19">
        <f t="shared" si="471"/>
        <v>9414.7415232471485</v>
      </c>
      <c r="Q117" s="19">
        <f t="shared" si="471"/>
        <v>9794.155606634009</v>
      </c>
      <c r="R117" s="19">
        <f t="shared" si="471"/>
        <v>10188.860077581361</v>
      </c>
      <c r="S117" s="19">
        <f t="shared" si="471"/>
        <v>10599.47113870789</v>
      </c>
      <c r="T117" s="19">
        <f t="shared" si="471"/>
        <v>11026.629825597818</v>
      </c>
      <c r="U117" s="19">
        <f t="shared" si="471"/>
        <v>11471.003007569412</v>
      </c>
      <c r="V117" s="19">
        <f t="shared" si="471"/>
        <v>11933.284428774459</v>
      </c>
      <c r="W117" s="19">
        <f t="shared" si="471"/>
        <v>12414.195791254071</v>
      </c>
      <c r="X117" s="19">
        <f t="shared" si="471"/>
        <v>12914.487881641611</v>
      </c>
      <c r="Y117" s="19">
        <f t="shared" si="471"/>
        <v>13434.941743271767</v>
      </c>
      <c r="Z117" s="19">
        <f t="shared" si="471"/>
        <v>13976.36989552562</v>
      </c>
      <c r="AA117" s="19">
        <f t="shared" si="471"/>
        <v>14539.617602315306</v>
      </c>
      <c r="AB117" s="19">
        <f t="shared" si="471"/>
        <v>15125.564191688609</v>
      </c>
      <c r="AC117" s="19">
        <f t="shared" si="471"/>
        <v>15735.124428613664</v>
      </c>
      <c r="AD117" s="19">
        <f t="shared" si="471"/>
        <v>16369.249943086797</v>
      </c>
      <c r="AE117" s="19">
        <f t="shared" si="471"/>
        <v>17028.930715793198</v>
      </c>
      <c r="AF117" s="19">
        <f t="shared" si="471"/>
        <v>0</v>
      </c>
      <c r="AG117" s="19">
        <f t="shared" si="471"/>
        <v>0</v>
      </c>
      <c r="AH117" s="19">
        <f t="shared" si="471"/>
        <v>0</v>
      </c>
      <c r="AI117" s="19">
        <f t="shared" si="471"/>
        <v>0</v>
      </c>
      <c r="AJ117" s="19">
        <f t="shared" si="471"/>
        <v>0</v>
      </c>
      <c r="AK117" s="19">
        <f t="shared" si="471"/>
        <v>0</v>
      </c>
      <c r="AL117" s="19">
        <f t="shared" si="471"/>
        <v>0</v>
      </c>
      <c r="AM117" s="19">
        <f t="shared" si="471"/>
        <v>0</v>
      </c>
      <c r="AN117" s="19">
        <f t="shared" si="471"/>
        <v>0</v>
      </c>
      <c r="AO117" s="19">
        <f t="shared" ref="AO117:BX117" si="472">$F112 * $F$113 * AO$114 * AO$115 * AO$98 * 12</f>
        <v>0</v>
      </c>
      <c r="AP117" s="19">
        <f t="shared" si="472"/>
        <v>0</v>
      </c>
      <c r="AQ117" s="19">
        <f t="shared" si="472"/>
        <v>0</v>
      </c>
      <c r="AR117" s="19">
        <f t="shared" si="472"/>
        <v>0</v>
      </c>
      <c r="AS117" s="19">
        <f t="shared" si="472"/>
        <v>0</v>
      </c>
      <c r="AT117" s="19">
        <f t="shared" si="472"/>
        <v>0</v>
      </c>
      <c r="AU117" s="19">
        <f t="shared" si="472"/>
        <v>0</v>
      </c>
      <c r="AV117" s="19">
        <f t="shared" si="472"/>
        <v>0</v>
      </c>
      <c r="AW117" s="19">
        <f t="shared" si="472"/>
        <v>0</v>
      </c>
      <c r="AX117" s="19">
        <f t="shared" si="472"/>
        <v>0</v>
      </c>
      <c r="AY117" s="19">
        <f t="shared" si="472"/>
        <v>0</v>
      </c>
      <c r="AZ117" s="19">
        <f t="shared" si="472"/>
        <v>0</v>
      </c>
      <c r="BA117" s="19">
        <f t="shared" si="472"/>
        <v>0</v>
      </c>
      <c r="BB117" s="19">
        <f t="shared" si="472"/>
        <v>0</v>
      </c>
      <c r="BC117" s="19">
        <f t="shared" si="472"/>
        <v>0</v>
      </c>
      <c r="BD117" s="19">
        <f t="shared" si="472"/>
        <v>0</v>
      </c>
      <c r="BE117" s="19">
        <f t="shared" si="472"/>
        <v>0</v>
      </c>
      <c r="BF117" s="19">
        <f t="shared" si="472"/>
        <v>0</v>
      </c>
      <c r="BG117" s="19">
        <f t="shared" si="472"/>
        <v>0</v>
      </c>
      <c r="BH117" s="19">
        <f t="shared" si="472"/>
        <v>0</v>
      </c>
      <c r="BI117" s="19">
        <f t="shared" si="472"/>
        <v>0</v>
      </c>
      <c r="BJ117" s="19">
        <f t="shared" si="472"/>
        <v>0</v>
      </c>
      <c r="BK117" s="19">
        <f t="shared" si="472"/>
        <v>0</v>
      </c>
      <c r="BL117" s="19">
        <f t="shared" si="472"/>
        <v>0</v>
      </c>
      <c r="BM117" s="19">
        <f t="shared" si="472"/>
        <v>0</v>
      </c>
      <c r="BN117" s="19">
        <f t="shared" si="472"/>
        <v>0</v>
      </c>
      <c r="BO117" s="19">
        <f t="shared" si="472"/>
        <v>0</v>
      </c>
      <c r="BP117" s="19">
        <f t="shared" si="472"/>
        <v>0</v>
      </c>
      <c r="BQ117" s="19">
        <f t="shared" si="472"/>
        <v>0</v>
      </c>
      <c r="BR117" s="19">
        <f t="shared" si="472"/>
        <v>0</v>
      </c>
      <c r="BS117" s="19">
        <f t="shared" si="472"/>
        <v>0</v>
      </c>
      <c r="BT117" s="19">
        <f t="shared" si="472"/>
        <v>0</v>
      </c>
      <c r="BU117" s="19">
        <f t="shared" si="472"/>
        <v>0</v>
      </c>
      <c r="BV117" s="19">
        <f t="shared" si="472"/>
        <v>0</v>
      </c>
      <c r="BW117" s="19">
        <f t="shared" si="472"/>
        <v>0</v>
      </c>
      <c r="BX117" s="19">
        <f t="shared" si="472"/>
        <v>0</v>
      </c>
      <c r="BY117" s="4"/>
    </row>
    <row r="118" spans="1:77" ht="9.75" customHeight="1" x14ac:dyDescent="0.15">
      <c r="A118" s="4"/>
      <c r="B118" s="4"/>
      <c r="C118" s="4"/>
      <c r="D118" s="4" t="s">
        <v>39</v>
      </c>
      <c r="E118" s="4" t="str">
        <f>currency</f>
        <v>EUR</v>
      </c>
      <c r="F118" s="4"/>
      <c r="G118" s="19">
        <f t="shared" si="470"/>
        <v>40394.855372863261</v>
      </c>
      <c r="H118" s="4"/>
      <c r="I118" s="19">
        <f t="shared" ref="I118:AN118" si="473">-I123*I98</f>
        <v>0</v>
      </c>
      <c r="J118" s="19">
        <f t="shared" si="473"/>
        <v>845.10655737704917</v>
      </c>
      <c r="K118" s="19">
        <f t="shared" si="473"/>
        <v>1379.1699999999998</v>
      </c>
      <c r="L118" s="19">
        <f t="shared" si="473"/>
        <v>1420.5451</v>
      </c>
      <c r="M118" s="19">
        <f t="shared" si="473"/>
        <v>1463.1614530000002</v>
      </c>
      <c r="N118" s="19">
        <f t="shared" si="473"/>
        <v>1507.0562965900001</v>
      </c>
      <c r="O118" s="19">
        <f t="shared" si="473"/>
        <v>1552.2679854877001</v>
      </c>
      <c r="P118" s="19">
        <f t="shared" si="473"/>
        <v>1598.8360250523313</v>
      </c>
      <c r="Q118" s="19">
        <f t="shared" si="473"/>
        <v>1646.8011058039012</v>
      </c>
      <c r="R118" s="19">
        <f t="shared" si="473"/>
        <v>1696.2051389780183</v>
      </c>
      <c r="S118" s="19">
        <f t="shared" si="473"/>
        <v>1747.0912931473588</v>
      </c>
      <c r="T118" s="19">
        <f t="shared" si="473"/>
        <v>1799.5040319417797</v>
      </c>
      <c r="U118" s="19">
        <f t="shared" si="473"/>
        <v>1853.4891529000331</v>
      </c>
      <c r="V118" s="19">
        <f t="shared" si="473"/>
        <v>1909.0938274870343</v>
      </c>
      <c r="W118" s="19">
        <f t="shared" si="473"/>
        <v>1966.3666423116454</v>
      </c>
      <c r="X118" s="19">
        <f t="shared" si="473"/>
        <v>2025.3576415809948</v>
      </c>
      <c r="Y118" s="19">
        <f t="shared" si="473"/>
        <v>2086.1183708284248</v>
      </c>
      <c r="Z118" s="19">
        <f t="shared" si="473"/>
        <v>2148.7019219532776</v>
      </c>
      <c r="AA118" s="19">
        <f t="shared" si="473"/>
        <v>2213.1629796118759</v>
      </c>
      <c r="AB118" s="19">
        <f t="shared" si="473"/>
        <v>2279.5578690002326</v>
      </c>
      <c r="AC118" s="19">
        <f t="shared" si="473"/>
        <v>2347.9446050702395</v>
      </c>
      <c r="AD118" s="19">
        <f t="shared" si="473"/>
        <v>2418.382943222347</v>
      </c>
      <c r="AE118" s="19">
        <f t="shared" si="473"/>
        <v>2490.9344315190174</v>
      </c>
      <c r="AF118" s="19">
        <f t="shared" si="473"/>
        <v>0</v>
      </c>
      <c r="AG118" s="19">
        <f t="shared" si="473"/>
        <v>0</v>
      </c>
      <c r="AH118" s="19">
        <f t="shared" si="473"/>
        <v>0</v>
      </c>
      <c r="AI118" s="19">
        <f t="shared" si="473"/>
        <v>0</v>
      </c>
      <c r="AJ118" s="19">
        <f t="shared" si="473"/>
        <v>0</v>
      </c>
      <c r="AK118" s="19">
        <f t="shared" si="473"/>
        <v>0</v>
      </c>
      <c r="AL118" s="19">
        <f t="shared" si="473"/>
        <v>0</v>
      </c>
      <c r="AM118" s="19">
        <f t="shared" si="473"/>
        <v>0</v>
      </c>
      <c r="AN118" s="19">
        <f t="shared" si="473"/>
        <v>0</v>
      </c>
      <c r="AO118" s="19">
        <f t="shared" ref="AO118:BX118" si="474">-AO123*AO98</f>
        <v>0</v>
      </c>
      <c r="AP118" s="19">
        <f t="shared" si="474"/>
        <v>0</v>
      </c>
      <c r="AQ118" s="19">
        <f t="shared" si="474"/>
        <v>0</v>
      </c>
      <c r="AR118" s="19">
        <f t="shared" si="474"/>
        <v>0</v>
      </c>
      <c r="AS118" s="19">
        <f t="shared" si="474"/>
        <v>0</v>
      </c>
      <c r="AT118" s="19">
        <f t="shared" si="474"/>
        <v>0</v>
      </c>
      <c r="AU118" s="19">
        <f t="shared" si="474"/>
        <v>0</v>
      </c>
      <c r="AV118" s="19">
        <f t="shared" si="474"/>
        <v>0</v>
      </c>
      <c r="AW118" s="19">
        <f t="shared" si="474"/>
        <v>0</v>
      </c>
      <c r="AX118" s="19">
        <f t="shared" si="474"/>
        <v>0</v>
      </c>
      <c r="AY118" s="19">
        <f t="shared" si="474"/>
        <v>0</v>
      </c>
      <c r="AZ118" s="19">
        <f t="shared" si="474"/>
        <v>0</v>
      </c>
      <c r="BA118" s="19">
        <f t="shared" si="474"/>
        <v>0</v>
      </c>
      <c r="BB118" s="19">
        <f t="shared" si="474"/>
        <v>0</v>
      </c>
      <c r="BC118" s="19">
        <f t="shared" si="474"/>
        <v>0</v>
      </c>
      <c r="BD118" s="19">
        <f t="shared" si="474"/>
        <v>0</v>
      </c>
      <c r="BE118" s="19">
        <f t="shared" si="474"/>
        <v>0</v>
      </c>
      <c r="BF118" s="19">
        <f t="shared" si="474"/>
        <v>0</v>
      </c>
      <c r="BG118" s="19">
        <f t="shared" si="474"/>
        <v>0</v>
      </c>
      <c r="BH118" s="19">
        <f t="shared" si="474"/>
        <v>0</v>
      </c>
      <c r="BI118" s="19">
        <f t="shared" si="474"/>
        <v>0</v>
      </c>
      <c r="BJ118" s="19">
        <f t="shared" si="474"/>
        <v>0</v>
      </c>
      <c r="BK118" s="19">
        <f t="shared" si="474"/>
        <v>0</v>
      </c>
      <c r="BL118" s="19">
        <f t="shared" si="474"/>
        <v>0</v>
      </c>
      <c r="BM118" s="19">
        <f t="shared" si="474"/>
        <v>0</v>
      </c>
      <c r="BN118" s="19">
        <f t="shared" si="474"/>
        <v>0</v>
      </c>
      <c r="BO118" s="19">
        <f t="shared" si="474"/>
        <v>0</v>
      </c>
      <c r="BP118" s="19">
        <f t="shared" si="474"/>
        <v>0</v>
      </c>
      <c r="BQ118" s="19">
        <f t="shared" si="474"/>
        <v>0</v>
      </c>
      <c r="BR118" s="19">
        <f t="shared" si="474"/>
        <v>0</v>
      </c>
      <c r="BS118" s="19">
        <f t="shared" si="474"/>
        <v>0</v>
      </c>
      <c r="BT118" s="19">
        <f t="shared" si="474"/>
        <v>0</v>
      </c>
      <c r="BU118" s="19">
        <f t="shared" si="474"/>
        <v>0</v>
      </c>
      <c r="BV118" s="19">
        <f t="shared" si="474"/>
        <v>0</v>
      </c>
      <c r="BW118" s="19">
        <f t="shared" si="474"/>
        <v>0</v>
      </c>
      <c r="BX118" s="19">
        <f t="shared" si="474"/>
        <v>0</v>
      </c>
      <c r="BY118" s="4"/>
    </row>
    <row r="119" spans="1:77" ht="9.75" customHeight="1" x14ac:dyDescent="0.15">
      <c r="A119" s="4"/>
      <c r="B119" s="4"/>
      <c r="C119" s="4"/>
      <c r="D119" s="132" t="s">
        <v>5</v>
      </c>
      <c r="E119" s="4" t="str">
        <f>currency</f>
        <v>EUR</v>
      </c>
      <c r="F119" s="132"/>
      <c r="G119" s="133">
        <f t="shared" si="470"/>
        <v>292926.94136054517</v>
      </c>
      <c r="H119" s="132"/>
      <c r="I119" s="134">
        <f t="shared" ref="I119:AI119" si="475">SUM(I117:I118)</f>
        <v>0</v>
      </c>
      <c r="J119" s="134">
        <f t="shared" si="475"/>
        <v>5533.1076557377064</v>
      </c>
      <c r="K119" s="134">
        <f t="shared" si="475"/>
        <v>9106.2500025999998</v>
      </c>
      <c r="L119" s="134">
        <f t="shared" si="475"/>
        <v>9459.0264267047787</v>
      </c>
      <c r="M119" s="134">
        <f t="shared" si="475"/>
        <v>9825.5935771709846</v>
      </c>
      <c r="N119" s="134">
        <f t="shared" si="475"/>
        <v>10206.494435365074</v>
      </c>
      <c r="O119" s="134">
        <f t="shared" si="475"/>
        <v>10602.293481255409</v>
      </c>
      <c r="P119" s="134">
        <f t="shared" si="475"/>
        <v>11013.57754829948</v>
      </c>
      <c r="Q119" s="134">
        <f t="shared" si="475"/>
        <v>11440.95671243791</v>
      </c>
      <c r="R119" s="134">
        <f t="shared" si="475"/>
        <v>11885.06521655938</v>
      </c>
      <c r="S119" s="134">
        <f t="shared" si="475"/>
        <v>12346.562431855249</v>
      </c>
      <c r="T119" s="134">
        <f t="shared" si="475"/>
        <v>12826.133857539598</v>
      </c>
      <c r="U119" s="134">
        <f t="shared" si="475"/>
        <v>13324.492160469445</v>
      </c>
      <c r="V119" s="134">
        <f t="shared" si="475"/>
        <v>13842.378256261494</v>
      </c>
      <c r="W119" s="134">
        <f t="shared" si="475"/>
        <v>14380.562433565716</v>
      </c>
      <c r="X119" s="134">
        <f t="shared" si="475"/>
        <v>14939.845523222606</v>
      </c>
      <c r="Y119" s="134">
        <f t="shared" si="475"/>
        <v>15521.060114100192</v>
      </c>
      <c r="Z119" s="134">
        <f t="shared" si="475"/>
        <v>16125.071817478898</v>
      </c>
      <c r="AA119" s="134">
        <f t="shared" si="475"/>
        <v>16752.780581927182</v>
      </c>
      <c r="AB119" s="134">
        <f t="shared" si="475"/>
        <v>17405.122060688842</v>
      </c>
      <c r="AC119" s="134">
        <f t="shared" si="475"/>
        <v>18083.069033683903</v>
      </c>
      <c r="AD119" s="134">
        <f t="shared" si="475"/>
        <v>18787.632886309144</v>
      </c>
      <c r="AE119" s="134">
        <f t="shared" si="475"/>
        <v>19519.865147312215</v>
      </c>
      <c r="AF119" s="134">
        <f t="shared" si="475"/>
        <v>0</v>
      </c>
      <c r="AG119" s="134">
        <f t="shared" si="475"/>
        <v>0</v>
      </c>
      <c r="AH119" s="134">
        <f t="shared" si="475"/>
        <v>0</v>
      </c>
      <c r="AI119" s="134">
        <f t="shared" si="475"/>
        <v>0</v>
      </c>
      <c r="AJ119" s="134">
        <f t="shared" ref="AJ119:BQ119" si="476">SUM(AJ117:AJ118)</f>
        <v>0</v>
      </c>
      <c r="AK119" s="134">
        <f t="shared" si="476"/>
        <v>0</v>
      </c>
      <c r="AL119" s="134">
        <f t="shared" si="476"/>
        <v>0</v>
      </c>
      <c r="AM119" s="134">
        <f t="shared" si="476"/>
        <v>0</v>
      </c>
      <c r="AN119" s="134">
        <f t="shared" si="476"/>
        <v>0</v>
      </c>
      <c r="AO119" s="134">
        <f t="shared" si="476"/>
        <v>0</v>
      </c>
      <c r="AP119" s="134">
        <f t="shared" si="476"/>
        <v>0</v>
      </c>
      <c r="AQ119" s="134">
        <f t="shared" si="476"/>
        <v>0</v>
      </c>
      <c r="AR119" s="134">
        <f t="shared" si="476"/>
        <v>0</v>
      </c>
      <c r="AS119" s="134">
        <f t="shared" si="476"/>
        <v>0</v>
      </c>
      <c r="AT119" s="134">
        <f t="shared" si="476"/>
        <v>0</v>
      </c>
      <c r="AU119" s="134">
        <f t="shared" si="476"/>
        <v>0</v>
      </c>
      <c r="AV119" s="134">
        <f t="shared" si="476"/>
        <v>0</v>
      </c>
      <c r="AW119" s="134">
        <f t="shared" si="476"/>
        <v>0</v>
      </c>
      <c r="AX119" s="134">
        <f t="shared" si="476"/>
        <v>0</v>
      </c>
      <c r="AY119" s="134">
        <f t="shared" si="476"/>
        <v>0</v>
      </c>
      <c r="AZ119" s="134">
        <f t="shared" si="476"/>
        <v>0</v>
      </c>
      <c r="BA119" s="134">
        <f t="shared" si="476"/>
        <v>0</v>
      </c>
      <c r="BB119" s="134">
        <f t="shared" si="476"/>
        <v>0</v>
      </c>
      <c r="BC119" s="134">
        <f t="shared" si="476"/>
        <v>0</v>
      </c>
      <c r="BD119" s="134">
        <f t="shared" si="476"/>
        <v>0</v>
      </c>
      <c r="BE119" s="134">
        <f t="shared" si="476"/>
        <v>0</v>
      </c>
      <c r="BF119" s="134">
        <f t="shared" si="476"/>
        <v>0</v>
      </c>
      <c r="BG119" s="134">
        <f t="shared" si="476"/>
        <v>0</v>
      </c>
      <c r="BH119" s="134">
        <f t="shared" si="476"/>
        <v>0</v>
      </c>
      <c r="BI119" s="134">
        <f t="shared" si="476"/>
        <v>0</v>
      </c>
      <c r="BJ119" s="134">
        <f t="shared" si="476"/>
        <v>0</v>
      </c>
      <c r="BK119" s="134">
        <f t="shared" si="476"/>
        <v>0</v>
      </c>
      <c r="BL119" s="134">
        <f t="shared" si="476"/>
        <v>0</v>
      </c>
      <c r="BM119" s="134">
        <f t="shared" si="476"/>
        <v>0</v>
      </c>
      <c r="BN119" s="134">
        <f t="shared" si="476"/>
        <v>0</v>
      </c>
      <c r="BO119" s="134">
        <f t="shared" si="476"/>
        <v>0</v>
      </c>
      <c r="BP119" s="134">
        <f t="shared" si="476"/>
        <v>0</v>
      </c>
      <c r="BQ119" s="134">
        <f t="shared" si="476"/>
        <v>0</v>
      </c>
      <c r="BR119" s="134">
        <f t="shared" ref="BR119:BX119" si="477">SUM(BR117:BR118)</f>
        <v>0</v>
      </c>
      <c r="BS119" s="134">
        <f t="shared" si="477"/>
        <v>0</v>
      </c>
      <c r="BT119" s="134">
        <f t="shared" si="477"/>
        <v>0</v>
      </c>
      <c r="BU119" s="134">
        <f t="shared" si="477"/>
        <v>0</v>
      </c>
      <c r="BV119" s="134">
        <f t="shared" si="477"/>
        <v>0</v>
      </c>
      <c r="BW119" s="134">
        <f t="shared" si="477"/>
        <v>0</v>
      </c>
      <c r="BX119" s="134">
        <f t="shared" si="477"/>
        <v>0</v>
      </c>
      <c r="BY119" s="4"/>
    </row>
    <row r="120" spans="1:77" ht="9.75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</row>
    <row r="121" spans="1:77" ht="9.75" customHeight="1" x14ac:dyDescent="0.15">
      <c r="A121" s="4"/>
      <c r="B121" s="113" t="s">
        <v>57</v>
      </c>
      <c r="C121" s="113"/>
      <c r="D121" s="113"/>
      <c r="E121" s="113"/>
      <c r="F121" s="113"/>
      <c r="G121" s="113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</row>
    <row r="122" spans="1:77" ht="9.75" customHeight="1" x14ac:dyDescent="0.15"/>
    <row r="123" spans="1:77" ht="9.75" customHeight="1" x14ac:dyDescent="0.15">
      <c r="A123" s="4"/>
      <c r="B123" s="4"/>
      <c r="C123" s="4"/>
      <c r="D123" s="90" t="str">
        <f>Inputs!C23</f>
        <v>Annual building charges</v>
      </c>
      <c r="E123" s="90" t="str">
        <f>Inputs!D23</f>
        <v>EUR/year</v>
      </c>
      <c r="F123" s="91">
        <f>Inputs!E23</f>
        <v>1300</v>
      </c>
      <c r="G123" s="19">
        <f t="shared" ref="G123:G127" si="478">SUM(I123:BX123)</f>
        <v>-41002.721418225941</v>
      </c>
      <c r="H123" s="4"/>
      <c r="I123" s="19">
        <f>-$F123 * I$115 * I$92</f>
        <v>-113.97260273972603</v>
      </c>
      <c r="J123" s="19">
        <f>-$F123 * J$115 * J$92</f>
        <v>-1339</v>
      </c>
      <c r="K123" s="19">
        <f>-$F123 * K$115 * K$92</f>
        <v>-1379.1699999999998</v>
      </c>
      <c r="L123" s="19">
        <f>-$F123 * L$115 * L$92</f>
        <v>-1420.5451</v>
      </c>
      <c r="M123" s="19">
        <f>-$F123 * M$115 * M$92</f>
        <v>-1463.1614530000002</v>
      </c>
      <c r="N123" s="19">
        <f>-$F123 * N$115 * N$92</f>
        <v>-1507.0562965900001</v>
      </c>
      <c r="O123" s="19">
        <f>-$F123 * O$115 * O$92</f>
        <v>-1552.2679854877001</v>
      </c>
      <c r="P123" s="19">
        <f>-$F123 * P$115 * P$92</f>
        <v>-1598.8360250523313</v>
      </c>
      <c r="Q123" s="19">
        <f>-$F123 * Q$115 * Q$92</f>
        <v>-1646.8011058039012</v>
      </c>
      <c r="R123" s="19">
        <f>-$F123 * R$115 * R$92</f>
        <v>-1696.2051389780183</v>
      </c>
      <c r="S123" s="19">
        <f>-$F123 * S$115 * S$92</f>
        <v>-1747.0912931473588</v>
      </c>
      <c r="T123" s="19">
        <f>-$F123 * T$115 * T$92</f>
        <v>-1799.5040319417797</v>
      </c>
      <c r="U123" s="19">
        <f>-$F123 * U$115 * U$92</f>
        <v>-1853.4891529000331</v>
      </c>
      <c r="V123" s="19">
        <f>-$F123 * V$115 * V$92</f>
        <v>-1909.0938274870343</v>
      </c>
      <c r="W123" s="19">
        <f>-$F123 * W$115 * W$92</f>
        <v>-1966.3666423116454</v>
      </c>
      <c r="X123" s="19">
        <f>-$F123 * X$115 * X$92</f>
        <v>-2025.3576415809948</v>
      </c>
      <c r="Y123" s="19">
        <f>-$F123 * Y$115 * Y$92</f>
        <v>-2086.1183708284248</v>
      </c>
      <c r="Z123" s="19">
        <f>-$F123 * Z$115 * Z$92</f>
        <v>-2148.7019219532776</v>
      </c>
      <c r="AA123" s="19">
        <f>-$F123 * AA$115 * AA$92</f>
        <v>-2213.1629796118759</v>
      </c>
      <c r="AB123" s="19">
        <f>-$F123 * AB$115 * AB$92</f>
        <v>-2279.5578690002326</v>
      </c>
      <c r="AC123" s="19">
        <f>-$F123 * AC$115 * AC$92</f>
        <v>-2347.9446050702395</v>
      </c>
      <c r="AD123" s="19">
        <f>-$F123 * AD$115 * AD$92</f>
        <v>-2418.382943222347</v>
      </c>
      <c r="AE123" s="19">
        <f>-$F123 * AE$115 * AE$92</f>
        <v>-2490.9344315190174</v>
      </c>
      <c r="AF123" s="19">
        <f>-$F123 * AF$115 * AF$92</f>
        <v>0</v>
      </c>
      <c r="AG123" s="19">
        <f>-$F123 * AG$115 * AG$92</f>
        <v>0</v>
      </c>
      <c r="AH123" s="19">
        <f>-$F123 * AH$115 * AH$92</f>
        <v>0</v>
      </c>
      <c r="AI123" s="19">
        <f>-$F123 * AI$115 * AI$92</f>
        <v>0</v>
      </c>
      <c r="AJ123" s="19">
        <f>-$F123 * AJ$115 * AJ$92</f>
        <v>0</v>
      </c>
      <c r="AK123" s="19">
        <f>-$F123 * AK$115 * AK$92</f>
        <v>0</v>
      </c>
      <c r="AL123" s="19">
        <f>-$F123 * AL$115 * AL$92</f>
        <v>0</v>
      </c>
      <c r="AM123" s="19">
        <f>-$F123 * AM$115 * AM$92</f>
        <v>0</v>
      </c>
      <c r="AN123" s="19">
        <f>-$F123 * AN$115 * AN$92</f>
        <v>0</v>
      </c>
      <c r="AO123" s="19">
        <f>-$F123 * AO$115 * AO$92</f>
        <v>0</v>
      </c>
      <c r="AP123" s="19">
        <f>-$F123 * AP$115 * AP$92</f>
        <v>0</v>
      </c>
      <c r="AQ123" s="19">
        <f>-$F123 * AQ$115 * AQ$92</f>
        <v>0</v>
      </c>
      <c r="AR123" s="19">
        <f>-$F123 * AR$115 * AR$92</f>
        <v>0</v>
      </c>
      <c r="AS123" s="19">
        <f>-$F123 * AS$115 * AS$92</f>
        <v>0</v>
      </c>
      <c r="AT123" s="19">
        <f>-$F123 * AT$115 * AT$92</f>
        <v>0</v>
      </c>
      <c r="AU123" s="19">
        <f>-$F123 * AU$115 * AU$92</f>
        <v>0</v>
      </c>
      <c r="AV123" s="19">
        <f>-$F123 * AV$115 * AV$92</f>
        <v>0</v>
      </c>
      <c r="AW123" s="19">
        <f>-$F123 * AW$115 * AW$92</f>
        <v>0</v>
      </c>
      <c r="AX123" s="19">
        <f>-$F123 * AX$115 * AX$92</f>
        <v>0</v>
      </c>
      <c r="AY123" s="19">
        <f>-$F123 * AY$115 * AY$92</f>
        <v>0</v>
      </c>
      <c r="AZ123" s="19">
        <f>-$F123 * AZ$115 * AZ$92</f>
        <v>0</v>
      </c>
      <c r="BA123" s="19">
        <f>-$F123 * BA$115 * BA$92</f>
        <v>0</v>
      </c>
      <c r="BB123" s="19">
        <f>-$F123 * BB$115 * BB$92</f>
        <v>0</v>
      </c>
      <c r="BC123" s="19">
        <f>-$F123 * BC$115 * BC$92</f>
        <v>0</v>
      </c>
      <c r="BD123" s="19">
        <f>-$F123 * BD$115 * BD$92</f>
        <v>0</v>
      </c>
      <c r="BE123" s="19">
        <f>-$F123 * BE$115 * BE$92</f>
        <v>0</v>
      </c>
      <c r="BF123" s="19">
        <f>-$F123 * BF$115 * BF$92</f>
        <v>0</v>
      </c>
      <c r="BG123" s="19">
        <f>-$F123 * BG$115 * BG$92</f>
        <v>0</v>
      </c>
      <c r="BH123" s="19">
        <f>-$F123 * BH$115 * BH$92</f>
        <v>0</v>
      </c>
      <c r="BI123" s="19">
        <f>-$F123 * BI$115 * BI$92</f>
        <v>0</v>
      </c>
      <c r="BJ123" s="19">
        <f>-$F123 * BJ$115 * BJ$92</f>
        <v>0</v>
      </c>
      <c r="BK123" s="19">
        <f>-$F123 * BK$115 * BK$92</f>
        <v>0</v>
      </c>
      <c r="BL123" s="19">
        <f>-$F123 * BL$115 * BL$92</f>
        <v>0</v>
      </c>
      <c r="BM123" s="19">
        <f>-$F123 * BM$115 * BM$92</f>
        <v>0</v>
      </c>
      <c r="BN123" s="19">
        <f>-$F123 * BN$115 * BN$92</f>
        <v>0</v>
      </c>
      <c r="BO123" s="19">
        <f>-$F123 * BO$115 * BO$92</f>
        <v>0</v>
      </c>
      <c r="BP123" s="19">
        <f>-$F123 * BP$115 * BP$92</f>
        <v>0</v>
      </c>
      <c r="BQ123" s="19">
        <f>-$F123 * BQ$115 * BQ$92</f>
        <v>0</v>
      </c>
      <c r="BR123" s="19">
        <f>-$F123 * BR$115 * BR$92</f>
        <v>0</v>
      </c>
      <c r="BS123" s="19">
        <f>-$F123 * BS$115 * BS$92</f>
        <v>0</v>
      </c>
      <c r="BT123" s="19">
        <f>-$F123 * BT$115 * BT$92</f>
        <v>0</v>
      </c>
      <c r="BU123" s="19">
        <f>-$F123 * BU$115 * BU$92</f>
        <v>0</v>
      </c>
      <c r="BV123" s="19">
        <f>-$F123 * BV$115 * BV$92</f>
        <v>0</v>
      </c>
      <c r="BW123" s="19">
        <f>-$F123 * BW$115 * BW$92</f>
        <v>0</v>
      </c>
      <c r="BX123" s="19">
        <f>-$F123 * BX$115 * BX$92</f>
        <v>0</v>
      </c>
      <c r="BY123" s="4"/>
    </row>
    <row r="124" spans="1:77" ht="9.75" customHeight="1" x14ac:dyDescent="0.15">
      <c r="A124" s="4"/>
      <c r="B124" s="4"/>
      <c r="C124" s="4"/>
      <c r="D124" s="90" t="str">
        <f>Inputs!C24</f>
        <v>Annual insurance costs</v>
      </c>
      <c r="E124" s="90" t="str">
        <f>Inputs!D24</f>
        <v>EUR/year</v>
      </c>
      <c r="F124" s="91">
        <f>Inputs!E24</f>
        <v>150</v>
      </c>
      <c r="G124" s="19">
        <f t="shared" si="478"/>
        <v>-4731.0832405645306</v>
      </c>
      <c r="H124" s="4"/>
      <c r="I124" s="19">
        <f>-$F124 * I$115 * I$92</f>
        <v>-13.150684931506849</v>
      </c>
      <c r="J124" s="19">
        <f>-$F124 * J$115 * J$92</f>
        <v>-154.5</v>
      </c>
      <c r="K124" s="19">
        <f>-$F124 * K$115 * K$92</f>
        <v>-159.13499999999999</v>
      </c>
      <c r="L124" s="19">
        <f>-$F124 * L$115 * L$92</f>
        <v>-163.90905000000001</v>
      </c>
      <c r="M124" s="19">
        <f>-$F124 * M$115 * M$92</f>
        <v>-168.82632150000003</v>
      </c>
      <c r="N124" s="19">
        <f>-$F124 * N$115 * N$92</f>
        <v>-173.891111145</v>
      </c>
      <c r="O124" s="19">
        <f>-$F124 * O$115 * O$92</f>
        <v>-179.10784447935001</v>
      </c>
      <c r="P124" s="19">
        <f>-$F124 * P$115 * P$92</f>
        <v>-184.48107981373053</v>
      </c>
      <c r="Q124" s="19">
        <f>-$F124 * Q$115 * Q$92</f>
        <v>-190.01551220814247</v>
      </c>
      <c r="R124" s="19">
        <f>-$F124 * R$115 * R$92</f>
        <v>-195.71597757438673</v>
      </c>
      <c r="S124" s="19">
        <f>-$F124 * S$115 * S$92</f>
        <v>-201.58745690161834</v>
      </c>
      <c r="T124" s="19">
        <f>-$F124 * T$115 * T$92</f>
        <v>-207.6350806086669</v>
      </c>
      <c r="U124" s="19">
        <f>-$F124 * U$115 * U$92</f>
        <v>-213.86413302692691</v>
      </c>
      <c r="V124" s="19">
        <f>-$F124 * V$115 * V$92</f>
        <v>-220.28005701773472</v>
      </c>
      <c r="W124" s="19">
        <f>-$F124 * W$115 * W$92</f>
        <v>-226.88845872826678</v>
      </c>
      <c r="X124" s="19">
        <f>-$F124 * X$115 * X$92</f>
        <v>-233.69511249011481</v>
      </c>
      <c r="Y124" s="19">
        <f>-$F124 * Y$115 * Y$92</f>
        <v>-240.70596586481827</v>
      </c>
      <c r="Z124" s="19">
        <f>-$F124 * Z$115 * Z$92</f>
        <v>-247.92714484076279</v>
      </c>
      <c r="AA124" s="19">
        <f>-$F124 * AA$115 * AA$92</f>
        <v>-255.3649591859857</v>
      </c>
      <c r="AB124" s="19">
        <f>-$F124 * AB$115 * AB$92</f>
        <v>-263.02590796156528</v>
      </c>
      <c r="AC124" s="19">
        <f>-$F124 * AC$115 * AC$92</f>
        <v>-270.91668520041225</v>
      </c>
      <c r="AD124" s="19">
        <f>-$F124 * AD$115 * AD$92</f>
        <v>-279.04418575642467</v>
      </c>
      <c r="AE124" s="19">
        <f>-$F124 * AE$115 * AE$92</f>
        <v>-287.41551132911741</v>
      </c>
      <c r="AF124" s="19">
        <f>-$F124 * AF$115 * AF$92</f>
        <v>0</v>
      </c>
      <c r="AG124" s="19">
        <f>-$F124 * AG$115 * AG$92</f>
        <v>0</v>
      </c>
      <c r="AH124" s="19">
        <f>-$F124 * AH$115 * AH$92</f>
        <v>0</v>
      </c>
      <c r="AI124" s="19">
        <f>-$F124 * AI$115 * AI$92</f>
        <v>0</v>
      </c>
      <c r="AJ124" s="19">
        <f>-$F124 * AJ$115 * AJ$92</f>
        <v>0</v>
      </c>
      <c r="AK124" s="19">
        <f>-$F124 * AK$115 * AK$92</f>
        <v>0</v>
      </c>
      <c r="AL124" s="19">
        <f>-$F124 * AL$115 * AL$92</f>
        <v>0</v>
      </c>
      <c r="AM124" s="19">
        <f>-$F124 * AM$115 * AM$92</f>
        <v>0</v>
      </c>
      <c r="AN124" s="19">
        <f>-$F124 * AN$115 * AN$92</f>
        <v>0</v>
      </c>
      <c r="AO124" s="19">
        <f>-$F124 * AO$115 * AO$92</f>
        <v>0</v>
      </c>
      <c r="AP124" s="19">
        <f>-$F124 * AP$115 * AP$92</f>
        <v>0</v>
      </c>
      <c r="AQ124" s="19">
        <f>-$F124 * AQ$115 * AQ$92</f>
        <v>0</v>
      </c>
      <c r="AR124" s="19">
        <f>-$F124 * AR$115 * AR$92</f>
        <v>0</v>
      </c>
      <c r="AS124" s="19">
        <f>-$F124 * AS$115 * AS$92</f>
        <v>0</v>
      </c>
      <c r="AT124" s="19">
        <f>-$F124 * AT$115 * AT$92</f>
        <v>0</v>
      </c>
      <c r="AU124" s="19">
        <f>-$F124 * AU$115 * AU$92</f>
        <v>0</v>
      </c>
      <c r="AV124" s="19">
        <f>-$F124 * AV$115 * AV$92</f>
        <v>0</v>
      </c>
      <c r="AW124" s="19">
        <f>-$F124 * AW$115 * AW$92</f>
        <v>0</v>
      </c>
      <c r="AX124" s="19">
        <f>-$F124 * AX$115 * AX$92</f>
        <v>0</v>
      </c>
      <c r="AY124" s="19">
        <f>-$F124 * AY$115 * AY$92</f>
        <v>0</v>
      </c>
      <c r="AZ124" s="19">
        <f>-$F124 * AZ$115 * AZ$92</f>
        <v>0</v>
      </c>
      <c r="BA124" s="19">
        <f>-$F124 * BA$115 * BA$92</f>
        <v>0</v>
      </c>
      <c r="BB124" s="19">
        <f>-$F124 * BB$115 * BB$92</f>
        <v>0</v>
      </c>
      <c r="BC124" s="19">
        <f>-$F124 * BC$115 * BC$92</f>
        <v>0</v>
      </c>
      <c r="BD124" s="19">
        <f>-$F124 * BD$115 * BD$92</f>
        <v>0</v>
      </c>
      <c r="BE124" s="19">
        <f>-$F124 * BE$115 * BE$92</f>
        <v>0</v>
      </c>
      <c r="BF124" s="19">
        <f>-$F124 * BF$115 * BF$92</f>
        <v>0</v>
      </c>
      <c r="BG124" s="19">
        <f>-$F124 * BG$115 * BG$92</f>
        <v>0</v>
      </c>
      <c r="BH124" s="19">
        <f>-$F124 * BH$115 * BH$92</f>
        <v>0</v>
      </c>
      <c r="BI124" s="19">
        <f>-$F124 * BI$115 * BI$92</f>
        <v>0</v>
      </c>
      <c r="BJ124" s="19">
        <f>-$F124 * BJ$115 * BJ$92</f>
        <v>0</v>
      </c>
      <c r="BK124" s="19">
        <f>-$F124 * BK$115 * BK$92</f>
        <v>0</v>
      </c>
      <c r="BL124" s="19">
        <f>-$F124 * BL$115 * BL$92</f>
        <v>0</v>
      </c>
      <c r="BM124" s="19">
        <f>-$F124 * BM$115 * BM$92</f>
        <v>0</v>
      </c>
      <c r="BN124" s="19">
        <f>-$F124 * BN$115 * BN$92</f>
        <v>0</v>
      </c>
      <c r="BO124" s="19">
        <f>-$F124 * BO$115 * BO$92</f>
        <v>0</v>
      </c>
      <c r="BP124" s="19">
        <f>-$F124 * BP$115 * BP$92</f>
        <v>0</v>
      </c>
      <c r="BQ124" s="19">
        <f>-$F124 * BQ$115 * BQ$92</f>
        <v>0</v>
      </c>
      <c r="BR124" s="19">
        <f>-$F124 * BR$115 * BR$92</f>
        <v>0</v>
      </c>
      <c r="BS124" s="19">
        <f>-$F124 * BS$115 * BS$92</f>
        <v>0</v>
      </c>
      <c r="BT124" s="19">
        <f>-$F124 * BT$115 * BT$92</f>
        <v>0</v>
      </c>
      <c r="BU124" s="19">
        <f>-$F124 * BU$115 * BU$92</f>
        <v>0</v>
      </c>
      <c r="BV124" s="19">
        <f>-$F124 * BV$115 * BV$92</f>
        <v>0</v>
      </c>
      <c r="BW124" s="19">
        <f>-$F124 * BW$115 * BW$92</f>
        <v>0</v>
      </c>
      <c r="BX124" s="19">
        <f>-$F124 * BX$115 * BX$92</f>
        <v>0</v>
      </c>
      <c r="BY124" s="4"/>
    </row>
    <row r="125" spans="1:77" ht="9.75" customHeight="1" x14ac:dyDescent="0.15">
      <c r="A125" s="4"/>
      <c r="B125" s="4"/>
      <c r="C125" s="4"/>
      <c r="D125" s="90" t="str">
        <f>Inputs!C25</f>
        <v>Annual property tax</v>
      </c>
      <c r="E125" s="90" t="str">
        <f>Inputs!D25</f>
        <v>EUR/year</v>
      </c>
      <c r="F125" s="91">
        <f>Inputs!E25</f>
        <v>500</v>
      </c>
      <c r="G125" s="19">
        <f t="shared" si="478"/>
        <v>-15770.277468548435</v>
      </c>
      <c r="H125" s="4"/>
      <c r="I125" s="19">
        <f>-$F125 * I$115 * I$92</f>
        <v>-43.835616438356162</v>
      </c>
      <c r="J125" s="19">
        <f>-$F125 * J$115 * J$92</f>
        <v>-515</v>
      </c>
      <c r="K125" s="19">
        <f>-$F125 * K$115 * K$92</f>
        <v>-530.44999999999993</v>
      </c>
      <c r="L125" s="19">
        <f>-$F125 * L$115 * L$92</f>
        <v>-546.36350000000004</v>
      </c>
      <c r="M125" s="19">
        <f>-$F125 * M$115 * M$92</f>
        <v>-562.75440500000002</v>
      </c>
      <c r="N125" s="19">
        <f>-$F125 * N$115 * N$92</f>
        <v>-579.63703715000008</v>
      </c>
      <c r="O125" s="19">
        <f>-$F125 * O$115 * O$92</f>
        <v>-597.02614826450008</v>
      </c>
      <c r="P125" s="19">
        <f>-$F125 * P$115 * P$92</f>
        <v>-614.93693271243512</v>
      </c>
      <c r="Q125" s="19">
        <f>-$F125 * Q$115 * Q$92</f>
        <v>-633.38504069380815</v>
      </c>
      <c r="R125" s="19">
        <f>-$F125 * R$115 * R$92</f>
        <v>-652.3865919146225</v>
      </c>
      <c r="S125" s="19">
        <f>-$F125 * S$115 * S$92</f>
        <v>-671.95818967206117</v>
      </c>
      <c r="T125" s="19">
        <f>-$F125 * T$115 * T$92</f>
        <v>-692.11693536222299</v>
      </c>
      <c r="U125" s="19">
        <f>-$F125 * U$115 * U$92</f>
        <v>-712.88044342308967</v>
      </c>
      <c r="V125" s="19">
        <f>-$F125 * V$115 * V$92</f>
        <v>-734.26685672578242</v>
      </c>
      <c r="W125" s="19">
        <f>-$F125 * W$115 * W$92</f>
        <v>-756.29486242755593</v>
      </c>
      <c r="X125" s="19">
        <f>-$F125 * X$115 * X$92</f>
        <v>-778.98370830038266</v>
      </c>
      <c r="Y125" s="19">
        <f>-$F125 * Y$115 * Y$92</f>
        <v>-802.35321954939423</v>
      </c>
      <c r="Z125" s="19">
        <f>-$F125 * Z$115 * Z$92</f>
        <v>-826.423816135876</v>
      </c>
      <c r="AA125" s="19">
        <f>-$F125 * AA$115 * AA$92</f>
        <v>-851.21653061995232</v>
      </c>
      <c r="AB125" s="19">
        <f>-$F125 * AB$115 * AB$92</f>
        <v>-876.7530265385509</v>
      </c>
      <c r="AC125" s="19">
        <f>-$F125 * AC$115 * AC$92</f>
        <v>-903.05561733470756</v>
      </c>
      <c r="AD125" s="19">
        <f>-$F125 * AD$115 * AD$92</f>
        <v>-930.14728585474882</v>
      </c>
      <c r="AE125" s="19">
        <f>-$F125 * AE$115 * AE$92</f>
        <v>-958.05170443039128</v>
      </c>
      <c r="AF125" s="19">
        <f>-$F125 * AF$115 * AF$92</f>
        <v>0</v>
      </c>
      <c r="AG125" s="19">
        <f>-$F125 * AG$115 * AG$92</f>
        <v>0</v>
      </c>
      <c r="AH125" s="19">
        <f>-$F125 * AH$115 * AH$92</f>
        <v>0</v>
      </c>
      <c r="AI125" s="19">
        <f>-$F125 * AI$115 * AI$92</f>
        <v>0</v>
      </c>
      <c r="AJ125" s="19">
        <f>-$F125 * AJ$115 * AJ$92</f>
        <v>0</v>
      </c>
      <c r="AK125" s="19">
        <f>-$F125 * AK$115 * AK$92</f>
        <v>0</v>
      </c>
      <c r="AL125" s="19">
        <f>-$F125 * AL$115 * AL$92</f>
        <v>0</v>
      </c>
      <c r="AM125" s="19">
        <f>-$F125 * AM$115 * AM$92</f>
        <v>0</v>
      </c>
      <c r="AN125" s="19">
        <f>-$F125 * AN$115 * AN$92</f>
        <v>0</v>
      </c>
      <c r="AO125" s="19">
        <f>-$F125 * AO$115 * AO$92</f>
        <v>0</v>
      </c>
      <c r="AP125" s="19">
        <f>-$F125 * AP$115 * AP$92</f>
        <v>0</v>
      </c>
      <c r="AQ125" s="19">
        <f>-$F125 * AQ$115 * AQ$92</f>
        <v>0</v>
      </c>
      <c r="AR125" s="19">
        <f>-$F125 * AR$115 * AR$92</f>
        <v>0</v>
      </c>
      <c r="AS125" s="19">
        <f>-$F125 * AS$115 * AS$92</f>
        <v>0</v>
      </c>
      <c r="AT125" s="19">
        <f>-$F125 * AT$115 * AT$92</f>
        <v>0</v>
      </c>
      <c r="AU125" s="19">
        <f>-$F125 * AU$115 * AU$92</f>
        <v>0</v>
      </c>
      <c r="AV125" s="19">
        <f>-$F125 * AV$115 * AV$92</f>
        <v>0</v>
      </c>
      <c r="AW125" s="19">
        <f>-$F125 * AW$115 * AW$92</f>
        <v>0</v>
      </c>
      <c r="AX125" s="19">
        <f>-$F125 * AX$115 * AX$92</f>
        <v>0</v>
      </c>
      <c r="AY125" s="19">
        <f>-$F125 * AY$115 * AY$92</f>
        <v>0</v>
      </c>
      <c r="AZ125" s="19">
        <f>-$F125 * AZ$115 * AZ$92</f>
        <v>0</v>
      </c>
      <c r="BA125" s="19">
        <f>-$F125 * BA$115 * BA$92</f>
        <v>0</v>
      </c>
      <c r="BB125" s="19">
        <f>-$F125 * BB$115 * BB$92</f>
        <v>0</v>
      </c>
      <c r="BC125" s="19">
        <f>-$F125 * BC$115 * BC$92</f>
        <v>0</v>
      </c>
      <c r="BD125" s="19">
        <f>-$F125 * BD$115 * BD$92</f>
        <v>0</v>
      </c>
      <c r="BE125" s="19">
        <f>-$F125 * BE$115 * BE$92</f>
        <v>0</v>
      </c>
      <c r="BF125" s="19">
        <f>-$F125 * BF$115 * BF$92</f>
        <v>0</v>
      </c>
      <c r="BG125" s="19">
        <f>-$F125 * BG$115 * BG$92</f>
        <v>0</v>
      </c>
      <c r="BH125" s="19">
        <f>-$F125 * BH$115 * BH$92</f>
        <v>0</v>
      </c>
      <c r="BI125" s="19">
        <f>-$F125 * BI$115 * BI$92</f>
        <v>0</v>
      </c>
      <c r="BJ125" s="19">
        <f>-$F125 * BJ$115 * BJ$92</f>
        <v>0</v>
      </c>
      <c r="BK125" s="19">
        <f>-$F125 * BK$115 * BK$92</f>
        <v>0</v>
      </c>
      <c r="BL125" s="19">
        <f>-$F125 * BL$115 * BL$92</f>
        <v>0</v>
      </c>
      <c r="BM125" s="19">
        <f>-$F125 * BM$115 * BM$92</f>
        <v>0</v>
      </c>
      <c r="BN125" s="19">
        <f>-$F125 * BN$115 * BN$92</f>
        <v>0</v>
      </c>
      <c r="BO125" s="19">
        <f>-$F125 * BO$115 * BO$92</f>
        <v>0</v>
      </c>
      <c r="BP125" s="19">
        <f>-$F125 * BP$115 * BP$92</f>
        <v>0</v>
      </c>
      <c r="BQ125" s="19">
        <f>-$F125 * BQ$115 * BQ$92</f>
        <v>0</v>
      </c>
      <c r="BR125" s="19">
        <f>-$F125 * BR$115 * BR$92</f>
        <v>0</v>
      </c>
      <c r="BS125" s="19">
        <f>-$F125 * BS$115 * BS$92</f>
        <v>0</v>
      </c>
      <c r="BT125" s="19">
        <f>-$F125 * BT$115 * BT$92</f>
        <v>0</v>
      </c>
      <c r="BU125" s="19">
        <f>-$F125 * BU$115 * BU$92</f>
        <v>0</v>
      </c>
      <c r="BV125" s="19">
        <f>-$F125 * BV$115 * BV$92</f>
        <v>0</v>
      </c>
      <c r="BW125" s="19">
        <f>-$F125 * BW$115 * BW$92</f>
        <v>0</v>
      </c>
      <c r="BX125" s="19">
        <f>-$F125 * BX$115 * BX$92</f>
        <v>0</v>
      </c>
      <c r="BY125" s="4"/>
    </row>
    <row r="126" spans="1:77" ht="9.75" customHeight="1" x14ac:dyDescent="0.15">
      <c r="A126" s="4"/>
      <c r="B126" s="4"/>
      <c r="C126" s="4"/>
      <c r="D126" s="93" t="str">
        <f>Inputs!C26</f>
        <v>Annual other expenses (maintnance, etc.)</v>
      </c>
      <c r="E126" s="93" t="str">
        <f>Inputs!D26</f>
        <v>EUR/year</v>
      </c>
      <c r="F126" s="94">
        <f>Inputs!E26</f>
        <v>1000</v>
      </c>
      <c r="G126" s="97">
        <f t="shared" si="478"/>
        <v>-31540.554937096869</v>
      </c>
      <c r="H126" s="80"/>
      <c r="I126" s="19">
        <f>-$F126 * I$115 * I$92</f>
        <v>-87.671232876712324</v>
      </c>
      <c r="J126" s="19">
        <f>-$F126 * J$115 * J$92</f>
        <v>-1030</v>
      </c>
      <c r="K126" s="19">
        <f>-$F126 * K$115 * K$92</f>
        <v>-1060.8999999999999</v>
      </c>
      <c r="L126" s="19">
        <f>-$F126 * L$115 * L$92</f>
        <v>-1092.7270000000001</v>
      </c>
      <c r="M126" s="19">
        <f>-$F126 * M$115 * M$92</f>
        <v>-1125.50881</v>
      </c>
      <c r="N126" s="19">
        <f>-$F126 * N$115 * N$92</f>
        <v>-1159.2740743000002</v>
      </c>
      <c r="O126" s="19">
        <f>-$F126 * O$115 * O$92</f>
        <v>-1194.0522965290002</v>
      </c>
      <c r="P126" s="19">
        <f>-$F126 * P$115 * P$92</f>
        <v>-1229.8738654248702</v>
      </c>
      <c r="Q126" s="19">
        <f>-$F126 * Q$115 * Q$92</f>
        <v>-1266.7700813876163</v>
      </c>
      <c r="R126" s="19">
        <f>-$F126 * R$115 * R$92</f>
        <v>-1304.773183829245</v>
      </c>
      <c r="S126" s="19">
        <f>-$F126 * S$115 * S$92</f>
        <v>-1343.9163793441223</v>
      </c>
      <c r="T126" s="19">
        <f>-$F126 * T$115 * T$92</f>
        <v>-1384.233870724446</v>
      </c>
      <c r="U126" s="19">
        <f>-$F126 * U$115 * U$92</f>
        <v>-1425.7608868461793</v>
      </c>
      <c r="V126" s="19">
        <f>-$F126 * V$115 * V$92</f>
        <v>-1468.5337134515648</v>
      </c>
      <c r="W126" s="19">
        <f>-$F126 * W$115 * W$92</f>
        <v>-1512.5897248551119</v>
      </c>
      <c r="X126" s="19">
        <f>-$F126 * X$115 * X$92</f>
        <v>-1557.9674166007653</v>
      </c>
      <c r="Y126" s="19">
        <f>-$F126 * Y$115 * Y$92</f>
        <v>-1604.7064390987885</v>
      </c>
      <c r="Z126" s="19">
        <f>-$F126 * Z$115 * Z$92</f>
        <v>-1652.847632271752</v>
      </c>
      <c r="AA126" s="19">
        <f>-$F126 * AA$115 * AA$92</f>
        <v>-1702.4330612399046</v>
      </c>
      <c r="AB126" s="19">
        <f>-$F126 * AB$115 * AB$92</f>
        <v>-1753.5060530771018</v>
      </c>
      <c r="AC126" s="19">
        <f>-$F126 * AC$115 * AC$92</f>
        <v>-1806.1112346694151</v>
      </c>
      <c r="AD126" s="19">
        <f>-$F126 * AD$115 * AD$92</f>
        <v>-1860.2945717094976</v>
      </c>
      <c r="AE126" s="19">
        <f>-$F126 * AE$115 * AE$92</f>
        <v>-1916.1034088607826</v>
      </c>
      <c r="AF126" s="19">
        <f>-$F126 * AF$115 * AF$92</f>
        <v>0</v>
      </c>
      <c r="AG126" s="19">
        <f>-$F126 * AG$115 * AG$92</f>
        <v>0</v>
      </c>
      <c r="AH126" s="19">
        <f>-$F126 * AH$115 * AH$92</f>
        <v>0</v>
      </c>
      <c r="AI126" s="19">
        <f>-$F126 * AI$115 * AI$92</f>
        <v>0</v>
      </c>
      <c r="AJ126" s="19">
        <f>-$F126 * AJ$115 * AJ$92</f>
        <v>0</v>
      </c>
      <c r="AK126" s="19">
        <f>-$F126 * AK$115 * AK$92</f>
        <v>0</v>
      </c>
      <c r="AL126" s="19">
        <f>-$F126 * AL$115 * AL$92</f>
        <v>0</v>
      </c>
      <c r="AM126" s="19">
        <f>-$F126 * AM$115 * AM$92</f>
        <v>0</v>
      </c>
      <c r="AN126" s="19">
        <f>-$F126 * AN$115 * AN$92</f>
        <v>0</v>
      </c>
      <c r="AO126" s="19">
        <f>-$F126 * AO$115 * AO$92</f>
        <v>0</v>
      </c>
      <c r="AP126" s="19">
        <f>-$F126 * AP$115 * AP$92</f>
        <v>0</v>
      </c>
      <c r="AQ126" s="19">
        <f>-$F126 * AQ$115 * AQ$92</f>
        <v>0</v>
      </c>
      <c r="AR126" s="19">
        <f>-$F126 * AR$115 * AR$92</f>
        <v>0</v>
      </c>
      <c r="AS126" s="19">
        <f>-$F126 * AS$115 * AS$92</f>
        <v>0</v>
      </c>
      <c r="AT126" s="19">
        <f>-$F126 * AT$115 * AT$92</f>
        <v>0</v>
      </c>
      <c r="AU126" s="19">
        <f>-$F126 * AU$115 * AU$92</f>
        <v>0</v>
      </c>
      <c r="AV126" s="19">
        <f>-$F126 * AV$115 * AV$92</f>
        <v>0</v>
      </c>
      <c r="AW126" s="19">
        <f>-$F126 * AW$115 * AW$92</f>
        <v>0</v>
      </c>
      <c r="AX126" s="19">
        <f>-$F126 * AX$115 * AX$92</f>
        <v>0</v>
      </c>
      <c r="AY126" s="19">
        <f>-$F126 * AY$115 * AY$92</f>
        <v>0</v>
      </c>
      <c r="AZ126" s="19">
        <f>-$F126 * AZ$115 * AZ$92</f>
        <v>0</v>
      </c>
      <c r="BA126" s="19">
        <f>-$F126 * BA$115 * BA$92</f>
        <v>0</v>
      </c>
      <c r="BB126" s="19">
        <f>-$F126 * BB$115 * BB$92</f>
        <v>0</v>
      </c>
      <c r="BC126" s="19">
        <f>-$F126 * BC$115 * BC$92</f>
        <v>0</v>
      </c>
      <c r="BD126" s="19">
        <f>-$F126 * BD$115 * BD$92</f>
        <v>0</v>
      </c>
      <c r="BE126" s="19">
        <f>-$F126 * BE$115 * BE$92</f>
        <v>0</v>
      </c>
      <c r="BF126" s="19">
        <f>-$F126 * BF$115 * BF$92</f>
        <v>0</v>
      </c>
      <c r="BG126" s="19">
        <f>-$F126 * BG$115 * BG$92</f>
        <v>0</v>
      </c>
      <c r="BH126" s="19">
        <f>-$F126 * BH$115 * BH$92</f>
        <v>0</v>
      </c>
      <c r="BI126" s="19">
        <f>-$F126 * BI$115 * BI$92</f>
        <v>0</v>
      </c>
      <c r="BJ126" s="19">
        <f>-$F126 * BJ$115 * BJ$92</f>
        <v>0</v>
      </c>
      <c r="BK126" s="19">
        <f>-$F126 * BK$115 * BK$92</f>
        <v>0</v>
      </c>
      <c r="BL126" s="19">
        <f>-$F126 * BL$115 * BL$92</f>
        <v>0</v>
      </c>
      <c r="BM126" s="19">
        <f>-$F126 * BM$115 * BM$92</f>
        <v>0</v>
      </c>
      <c r="BN126" s="19">
        <f>-$F126 * BN$115 * BN$92</f>
        <v>0</v>
      </c>
      <c r="BO126" s="19">
        <f>-$F126 * BO$115 * BO$92</f>
        <v>0</v>
      </c>
      <c r="BP126" s="19">
        <f>-$F126 * BP$115 * BP$92</f>
        <v>0</v>
      </c>
      <c r="BQ126" s="19">
        <f>-$F126 * BQ$115 * BQ$92</f>
        <v>0</v>
      </c>
      <c r="BR126" s="19">
        <f>-$F126 * BR$115 * BR$92</f>
        <v>0</v>
      </c>
      <c r="BS126" s="19">
        <f>-$F126 * BS$115 * BS$92</f>
        <v>0</v>
      </c>
      <c r="BT126" s="19">
        <f>-$F126 * BT$115 * BT$92</f>
        <v>0</v>
      </c>
      <c r="BU126" s="19">
        <f>-$F126 * BU$115 * BU$92</f>
        <v>0</v>
      </c>
      <c r="BV126" s="19">
        <f>-$F126 * BV$115 * BV$92</f>
        <v>0</v>
      </c>
      <c r="BW126" s="19">
        <f>-$F126 * BW$115 * BW$92</f>
        <v>0</v>
      </c>
      <c r="BX126" s="19">
        <f>-$F126 * BX$115 * BX$92</f>
        <v>0</v>
      </c>
      <c r="BY126" s="4"/>
    </row>
    <row r="127" spans="1:77" ht="9.75" customHeight="1" x14ac:dyDescent="0.15">
      <c r="A127" s="4"/>
      <c r="B127" s="4"/>
      <c r="C127" s="4"/>
      <c r="D127" s="132" t="s">
        <v>58</v>
      </c>
      <c r="E127" s="4" t="str">
        <f>currency</f>
        <v>EUR</v>
      </c>
      <c r="F127" s="132"/>
      <c r="G127" s="133">
        <f t="shared" si="478"/>
        <v>-93044.637064435796</v>
      </c>
      <c r="H127" s="132"/>
      <c r="I127" s="134">
        <f t="shared" ref="I127:AI127" si="479">SUM(I123:I126)</f>
        <v>-258.63013698630135</v>
      </c>
      <c r="J127" s="134">
        <f t="shared" si="479"/>
        <v>-3038.5</v>
      </c>
      <c r="K127" s="134">
        <f t="shared" si="479"/>
        <v>-3129.6549999999997</v>
      </c>
      <c r="L127" s="134">
        <f t="shared" si="479"/>
        <v>-3223.5446499999998</v>
      </c>
      <c r="M127" s="134">
        <f t="shared" si="479"/>
        <v>-3320.2509895000003</v>
      </c>
      <c r="N127" s="134">
        <f t="shared" si="479"/>
        <v>-3419.8585191850007</v>
      </c>
      <c r="O127" s="134">
        <f t="shared" si="479"/>
        <v>-3522.4542747605501</v>
      </c>
      <c r="P127" s="134">
        <f t="shared" si="479"/>
        <v>-3628.1279030033675</v>
      </c>
      <c r="Q127" s="134">
        <f t="shared" si="479"/>
        <v>-3736.9717400934683</v>
      </c>
      <c r="R127" s="134">
        <f t="shared" si="479"/>
        <v>-3849.0808922962724</v>
      </c>
      <c r="S127" s="134">
        <f t="shared" si="479"/>
        <v>-3964.5533190651604</v>
      </c>
      <c r="T127" s="134">
        <f t="shared" si="479"/>
        <v>-4083.4899186371158</v>
      </c>
      <c r="U127" s="134">
        <f t="shared" si="479"/>
        <v>-4205.9946161962289</v>
      </c>
      <c r="V127" s="134">
        <f t="shared" si="479"/>
        <v>-4332.1744546821164</v>
      </c>
      <c r="W127" s="134">
        <f t="shared" si="479"/>
        <v>-4462.1396883225798</v>
      </c>
      <c r="X127" s="134">
        <f t="shared" si="479"/>
        <v>-4596.0038789722576</v>
      </c>
      <c r="Y127" s="134">
        <f t="shared" si="479"/>
        <v>-4733.8839953414263</v>
      </c>
      <c r="Z127" s="134">
        <f t="shared" si="479"/>
        <v>-4875.9005152016689</v>
      </c>
      <c r="AA127" s="134">
        <f t="shared" si="479"/>
        <v>-5022.1775306577183</v>
      </c>
      <c r="AB127" s="134">
        <f t="shared" si="479"/>
        <v>-5172.8428565774502</v>
      </c>
      <c r="AC127" s="134">
        <f t="shared" si="479"/>
        <v>-5328.0281422747748</v>
      </c>
      <c r="AD127" s="134">
        <f t="shared" si="479"/>
        <v>-5487.8689865430188</v>
      </c>
      <c r="AE127" s="134">
        <f t="shared" si="479"/>
        <v>-5652.5050561393091</v>
      </c>
      <c r="AF127" s="134">
        <f t="shared" si="479"/>
        <v>0</v>
      </c>
      <c r="AG127" s="134">
        <f t="shared" si="479"/>
        <v>0</v>
      </c>
      <c r="AH127" s="134">
        <f t="shared" si="479"/>
        <v>0</v>
      </c>
      <c r="AI127" s="134">
        <f t="shared" si="479"/>
        <v>0</v>
      </c>
      <c r="AJ127" s="134">
        <f t="shared" ref="AJ127:BQ127" si="480">SUM(AJ123:AJ126)</f>
        <v>0</v>
      </c>
      <c r="AK127" s="134">
        <f t="shared" si="480"/>
        <v>0</v>
      </c>
      <c r="AL127" s="134">
        <f t="shared" si="480"/>
        <v>0</v>
      </c>
      <c r="AM127" s="134">
        <f t="shared" si="480"/>
        <v>0</v>
      </c>
      <c r="AN127" s="134">
        <f t="shared" si="480"/>
        <v>0</v>
      </c>
      <c r="AO127" s="134">
        <f t="shared" si="480"/>
        <v>0</v>
      </c>
      <c r="AP127" s="134">
        <f t="shared" si="480"/>
        <v>0</v>
      </c>
      <c r="AQ127" s="134">
        <f t="shared" si="480"/>
        <v>0</v>
      </c>
      <c r="AR127" s="134">
        <f t="shared" si="480"/>
        <v>0</v>
      </c>
      <c r="AS127" s="134">
        <f t="shared" si="480"/>
        <v>0</v>
      </c>
      <c r="AT127" s="134">
        <f t="shared" si="480"/>
        <v>0</v>
      </c>
      <c r="AU127" s="134">
        <f t="shared" si="480"/>
        <v>0</v>
      </c>
      <c r="AV127" s="134">
        <f t="shared" si="480"/>
        <v>0</v>
      </c>
      <c r="AW127" s="134">
        <f t="shared" si="480"/>
        <v>0</v>
      </c>
      <c r="AX127" s="134">
        <f t="shared" si="480"/>
        <v>0</v>
      </c>
      <c r="AY127" s="134">
        <f t="shared" si="480"/>
        <v>0</v>
      </c>
      <c r="AZ127" s="134">
        <f t="shared" si="480"/>
        <v>0</v>
      </c>
      <c r="BA127" s="134">
        <f t="shared" si="480"/>
        <v>0</v>
      </c>
      <c r="BB127" s="134">
        <f t="shared" si="480"/>
        <v>0</v>
      </c>
      <c r="BC127" s="134">
        <f t="shared" si="480"/>
        <v>0</v>
      </c>
      <c r="BD127" s="134">
        <f t="shared" si="480"/>
        <v>0</v>
      </c>
      <c r="BE127" s="134">
        <f t="shared" si="480"/>
        <v>0</v>
      </c>
      <c r="BF127" s="134">
        <f t="shared" si="480"/>
        <v>0</v>
      </c>
      <c r="BG127" s="134">
        <f t="shared" si="480"/>
        <v>0</v>
      </c>
      <c r="BH127" s="134">
        <f t="shared" si="480"/>
        <v>0</v>
      </c>
      <c r="BI127" s="134">
        <f t="shared" si="480"/>
        <v>0</v>
      </c>
      <c r="BJ127" s="134">
        <f t="shared" si="480"/>
        <v>0</v>
      </c>
      <c r="BK127" s="134">
        <f t="shared" si="480"/>
        <v>0</v>
      </c>
      <c r="BL127" s="134">
        <f t="shared" si="480"/>
        <v>0</v>
      </c>
      <c r="BM127" s="134">
        <f t="shared" si="480"/>
        <v>0</v>
      </c>
      <c r="BN127" s="134">
        <f t="shared" si="480"/>
        <v>0</v>
      </c>
      <c r="BO127" s="134">
        <f t="shared" si="480"/>
        <v>0</v>
      </c>
      <c r="BP127" s="134">
        <f t="shared" si="480"/>
        <v>0</v>
      </c>
      <c r="BQ127" s="134">
        <f t="shared" si="480"/>
        <v>0</v>
      </c>
      <c r="BR127" s="134">
        <f t="shared" ref="BR127:BX127" si="481">SUM(BR123:BR126)</f>
        <v>0</v>
      </c>
      <c r="BS127" s="134">
        <f t="shared" si="481"/>
        <v>0</v>
      </c>
      <c r="BT127" s="134">
        <f t="shared" si="481"/>
        <v>0</v>
      </c>
      <c r="BU127" s="134">
        <f t="shared" si="481"/>
        <v>0</v>
      </c>
      <c r="BV127" s="134">
        <f t="shared" si="481"/>
        <v>0</v>
      </c>
      <c r="BW127" s="134">
        <f t="shared" si="481"/>
        <v>0</v>
      </c>
      <c r="BX127" s="134">
        <f t="shared" si="481"/>
        <v>0</v>
      </c>
      <c r="BY127" s="4"/>
    </row>
    <row r="128" spans="1:77" ht="9.75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</row>
    <row r="129" spans="1:77" ht="9.75" customHeight="1" x14ac:dyDescent="0.15">
      <c r="A129" s="4"/>
      <c r="B129" s="113" t="s">
        <v>54</v>
      </c>
      <c r="C129" s="113"/>
      <c r="D129" s="113"/>
      <c r="E129" s="113"/>
      <c r="F129" s="113"/>
      <c r="G129" s="113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</row>
    <row r="130" spans="1:77" ht="9.75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</row>
    <row r="131" spans="1:77" ht="9.75" customHeight="1" x14ac:dyDescent="0.15">
      <c r="A131" s="4"/>
      <c r="B131" s="4"/>
      <c r="D131" s="36" t="s">
        <v>54</v>
      </c>
      <c r="E131" s="116"/>
      <c r="F131" s="116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</row>
    <row r="132" spans="1:77" ht="9.75" customHeight="1" x14ac:dyDescent="0.15">
      <c r="A132" s="4"/>
      <c r="B132" s="4"/>
      <c r="C132" s="4"/>
      <c r="D132" s="90" t="str">
        <f>Inputs!I9</f>
        <v>Mortgage amount</v>
      </c>
      <c r="E132" s="90" t="str">
        <f>Inputs!J9</f>
        <v>EUR</v>
      </c>
      <c r="F132" s="91">
        <f>Inputs!K9</f>
        <v>182400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</row>
    <row r="133" spans="1:77" ht="9.75" customHeight="1" x14ac:dyDescent="0.15">
      <c r="A133" s="4"/>
      <c r="B133" s="4"/>
      <c r="C133" s="4"/>
      <c r="D133" s="90" t="str">
        <f>Inputs!I13</f>
        <v>Mortgage duration</v>
      </c>
      <c r="E133" s="90" t="str">
        <f>Inputs!J13</f>
        <v>years</v>
      </c>
      <c r="F133" s="91">
        <f>Inputs!K13</f>
        <v>20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</row>
    <row r="134" spans="1:77" ht="9.75" customHeight="1" x14ac:dyDescent="0.15">
      <c r="A134" s="4"/>
      <c r="B134" s="4"/>
      <c r="C134" s="4"/>
      <c r="D134" s="90" t="s">
        <v>36</v>
      </c>
      <c r="E134" s="90" t="str">
        <f>currency</f>
        <v>EUR</v>
      </c>
      <c r="F134" s="92">
        <f>PMT($F$143,$F$133,$F$132)</f>
        <v>-14636.247903582098</v>
      </c>
      <c r="G134" s="19"/>
      <c r="H134" s="4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4"/>
    </row>
    <row r="135" spans="1:77" ht="9.75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</row>
    <row r="136" spans="1:77" ht="9.75" customHeight="1" x14ac:dyDescent="0.15">
      <c r="A136" s="4"/>
      <c r="B136" s="4"/>
      <c r="C136" s="4"/>
      <c r="D136" s="4" t="s">
        <v>76</v>
      </c>
      <c r="E136" s="4" t="str">
        <f>currency</f>
        <v>EUR</v>
      </c>
      <c r="I136" s="37">
        <f t="shared" ref="I136:AI136" si="482">H140</f>
        <v>0</v>
      </c>
      <c r="J136" s="37">
        <f t="shared" si="482"/>
        <v>182369.77398408996</v>
      </c>
      <c r="K136" s="37">
        <f t="shared" si="482"/>
        <v>176852.01477971236</v>
      </c>
      <c r="L136" s="37">
        <f t="shared" si="482"/>
        <v>171058.36761511589</v>
      </c>
      <c r="M136" s="37">
        <f t="shared" si="482"/>
        <v>164975.03809228959</v>
      </c>
      <c r="N136" s="37">
        <f t="shared" si="482"/>
        <v>158587.54209332197</v>
      </c>
      <c r="O136" s="37">
        <f t="shared" si="482"/>
        <v>151880.67129440597</v>
      </c>
      <c r="P136" s="37">
        <f t="shared" si="482"/>
        <v>144838.45695554416</v>
      </c>
      <c r="Q136" s="37">
        <f t="shared" si="482"/>
        <v>137444.13189973927</v>
      </c>
      <c r="R136" s="37">
        <f t="shared" si="482"/>
        <v>129680.09059114414</v>
      </c>
      <c r="S136" s="37">
        <f t="shared" si="482"/>
        <v>121527.84721711924</v>
      </c>
      <c r="T136" s="37">
        <f t="shared" si="482"/>
        <v>112967.99167439311</v>
      </c>
      <c r="U136" s="37">
        <f t="shared" si="482"/>
        <v>103980.14335453066</v>
      </c>
      <c r="V136" s="37">
        <f t="shared" si="482"/>
        <v>94542.9026186751</v>
      </c>
      <c r="W136" s="37">
        <f t="shared" si="482"/>
        <v>84633.799846026755</v>
      </c>
      <c r="X136" s="37">
        <f t="shared" si="482"/>
        <v>74229.241934745995</v>
      </c>
      <c r="Y136" s="37">
        <f t="shared" si="482"/>
        <v>63304.456127901198</v>
      </c>
      <c r="Z136" s="37">
        <f t="shared" si="482"/>
        <v>51833.431030714157</v>
      </c>
      <c r="AA136" s="37">
        <f t="shared" si="482"/>
        <v>39788.854678667769</v>
      </c>
      <c r="AB136" s="37">
        <f t="shared" si="482"/>
        <v>27142.04950901906</v>
      </c>
      <c r="AC136" s="37">
        <f t="shared" si="482"/>
        <v>13862.904080887914</v>
      </c>
      <c r="AD136" s="37">
        <f t="shared" si="482"/>
        <v>0</v>
      </c>
      <c r="AE136" s="37">
        <f t="shared" si="482"/>
        <v>0</v>
      </c>
      <c r="AF136" s="37">
        <f t="shared" si="482"/>
        <v>0</v>
      </c>
      <c r="AG136" s="37">
        <f t="shared" si="482"/>
        <v>0</v>
      </c>
      <c r="AH136" s="37">
        <f t="shared" si="482"/>
        <v>0</v>
      </c>
      <c r="AI136" s="37">
        <f t="shared" si="482"/>
        <v>0</v>
      </c>
      <c r="AJ136" s="37">
        <f t="shared" ref="AJ136" si="483">AI140</f>
        <v>0</v>
      </c>
      <c r="AK136" s="37">
        <f t="shared" ref="AK136" si="484">AJ140</f>
        <v>0</v>
      </c>
      <c r="AL136" s="37">
        <f t="shared" ref="AL136" si="485">AK140</f>
        <v>0</v>
      </c>
      <c r="AM136" s="37">
        <f t="shared" ref="AM136" si="486">AL140</f>
        <v>0</v>
      </c>
      <c r="AN136" s="37">
        <f t="shared" ref="AN136" si="487">AM140</f>
        <v>0</v>
      </c>
      <c r="AO136" s="37">
        <f t="shared" ref="AO136" si="488">AN140</f>
        <v>0</v>
      </c>
      <c r="AP136" s="37">
        <f t="shared" ref="AP136" si="489">AO140</f>
        <v>0</v>
      </c>
      <c r="AQ136" s="37">
        <f t="shared" ref="AQ136" si="490">AP140</f>
        <v>0</v>
      </c>
      <c r="AR136" s="37">
        <f t="shared" ref="AR136" si="491">AQ140</f>
        <v>0</v>
      </c>
      <c r="AS136" s="37">
        <f t="shared" ref="AS136" si="492">AR140</f>
        <v>0</v>
      </c>
      <c r="AT136" s="37">
        <f t="shared" ref="AT136" si="493">AS140</f>
        <v>0</v>
      </c>
      <c r="AU136" s="37">
        <f t="shared" ref="AU136" si="494">AT140</f>
        <v>0</v>
      </c>
      <c r="AV136" s="37">
        <f t="shared" ref="AV136" si="495">AU140</f>
        <v>0</v>
      </c>
      <c r="AW136" s="37">
        <f t="shared" ref="AW136" si="496">AV140</f>
        <v>0</v>
      </c>
      <c r="AX136" s="37">
        <f t="shared" ref="AX136" si="497">AW140</f>
        <v>0</v>
      </c>
      <c r="AY136" s="37">
        <f t="shared" ref="AY136" si="498">AX140</f>
        <v>0</v>
      </c>
      <c r="AZ136" s="37">
        <f t="shared" ref="AZ136" si="499">AY140</f>
        <v>0</v>
      </c>
      <c r="BA136" s="37">
        <f t="shared" ref="BA136" si="500">AZ140</f>
        <v>0</v>
      </c>
      <c r="BB136" s="37">
        <f t="shared" ref="BB136" si="501">BA140</f>
        <v>0</v>
      </c>
      <c r="BC136" s="37">
        <f t="shared" ref="BC136" si="502">BB140</f>
        <v>0</v>
      </c>
      <c r="BD136" s="37">
        <f t="shared" ref="BD136" si="503">BC140</f>
        <v>0</v>
      </c>
      <c r="BE136" s="37">
        <f t="shared" ref="BE136" si="504">BD140</f>
        <v>0</v>
      </c>
      <c r="BF136" s="37">
        <f t="shared" ref="BF136" si="505">BE140</f>
        <v>0</v>
      </c>
      <c r="BG136" s="37">
        <f t="shared" ref="BG136" si="506">BF140</f>
        <v>0</v>
      </c>
      <c r="BH136" s="37">
        <f t="shared" ref="BH136" si="507">BG140</f>
        <v>0</v>
      </c>
      <c r="BI136" s="37">
        <f t="shared" ref="BI136" si="508">BH140</f>
        <v>0</v>
      </c>
      <c r="BJ136" s="37">
        <f t="shared" ref="BJ136" si="509">BI140</f>
        <v>0</v>
      </c>
      <c r="BK136" s="37">
        <f t="shared" ref="BK136" si="510">BJ140</f>
        <v>0</v>
      </c>
      <c r="BL136" s="37">
        <f t="shared" ref="BL136" si="511">BK140</f>
        <v>0</v>
      </c>
      <c r="BM136" s="37">
        <f t="shared" ref="BM136" si="512">BL140</f>
        <v>0</v>
      </c>
      <c r="BN136" s="37">
        <f t="shared" ref="BN136" si="513">BM140</f>
        <v>0</v>
      </c>
      <c r="BO136" s="37">
        <f t="shared" ref="BO136" si="514">BN140</f>
        <v>0</v>
      </c>
      <c r="BP136" s="37">
        <f t="shared" ref="BP136" si="515">BO140</f>
        <v>0</v>
      </c>
      <c r="BQ136" s="37">
        <f t="shared" ref="BQ136" si="516">BP140</f>
        <v>0</v>
      </c>
      <c r="BR136" s="37">
        <f t="shared" ref="BR136" si="517">BQ140</f>
        <v>0</v>
      </c>
      <c r="BS136" s="37">
        <f t="shared" ref="BS136" si="518">BR140</f>
        <v>0</v>
      </c>
      <c r="BT136" s="37">
        <f t="shared" ref="BT136" si="519">BS140</f>
        <v>0</v>
      </c>
      <c r="BU136" s="37">
        <f t="shared" ref="BU136" si="520">BT140</f>
        <v>0</v>
      </c>
      <c r="BV136" s="37">
        <f t="shared" ref="BV136" si="521">BU140</f>
        <v>0</v>
      </c>
      <c r="BW136" s="37">
        <f t="shared" ref="BW136" si="522">BV140</f>
        <v>0</v>
      </c>
      <c r="BX136" s="37">
        <f t="shared" ref="BX136" si="523">BW140</f>
        <v>0</v>
      </c>
      <c r="BY136" s="4"/>
    </row>
    <row r="137" spans="1:77" ht="9.75" customHeight="1" x14ac:dyDescent="0.15">
      <c r="A137" s="4"/>
      <c r="B137" s="4"/>
      <c r="C137" s="4"/>
      <c r="D137" s="39" t="s">
        <v>69</v>
      </c>
      <c r="E137" s="4" t="str">
        <f>currency</f>
        <v>EUR</v>
      </c>
      <c r="G137" s="19">
        <f t="shared" ref="G137:G138" si="524">SUM(I137:BX137)</f>
        <v>182400</v>
      </c>
      <c r="I137" s="22">
        <f t="shared" ref="I137:AN137" si="525">$F$132 * I106</f>
        <v>182400</v>
      </c>
      <c r="J137" s="22">
        <f t="shared" si="525"/>
        <v>0</v>
      </c>
      <c r="K137" s="22">
        <f t="shared" si="525"/>
        <v>0</v>
      </c>
      <c r="L137" s="22">
        <f t="shared" si="525"/>
        <v>0</v>
      </c>
      <c r="M137" s="22">
        <f t="shared" si="525"/>
        <v>0</v>
      </c>
      <c r="N137" s="22">
        <f t="shared" si="525"/>
        <v>0</v>
      </c>
      <c r="O137" s="22">
        <f t="shared" si="525"/>
        <v>0</v>
      </c>
      <c r="P137" s="22">
        <f t="shared" si="525"/>
        <v>0</v>
      </c>
      <c r="Q137" s="22">
        <f t="shared" si="525"/>
        <v>0</v>
      </c>
      <c r="R137" s="22">
        <f t="shared" si="525"/>
        <v>0</v>
      </c>
      <c r="S137" s="22">
        <f t="shared" si="525"/>
        <v>0</v>
      </c>
      <c r="T137" s="22">
        <f t="shared" si="525"/>
        <v>0</v>
      </c>
      <c r="U137" s="22">
        <f t="shared" si="525"/>
        <v>0</v>
      </c>
      <c r="V137" s="22">
        <f t="shared" si="525"/>
        <v>0</v>
      </c>
      <c r="W137" s="22">
        <f t="shared" si="525"/>
        <v>0</v>
      </c>
      <c r="X137" s="22">
        <f t="shared" si="525"/>
        <v>0</v>
      </c>
      <c r="Y137" s="22">
        <f t="shared" si="525"/>
        <v>0</v>
      </c>
      <c r="Z137" s="22">
        <f t="shared" si="525"/>
        <v>0</v>
      </c>
      <c r="AA137" s="22">
        <f t="shared" si="525"/>
        <v>0</v>
      </c>
      <c r="AB137" s="22">
        <f t="shared" si="525"/>
        <v>0</v>
      </c>
      <c r="AC137" s="22">
        <f t="shared" si="525"/>
        <v>0</v>
      </c>
      <c r="AD137" s="22">
        <f t="shared" si="525"/>
        <v>0</v>
      </c>
      <c r="AE137" s="22">
        <f t="shared" si="525"/>
        <v>0</v>
      </c>
      <c r="AF137" s="22">
        <f t="shared" si="525"/>
        <v>0</v>
      </c>
      <c r="AG137" s="22">
        <f t="shared" si="525"/>
        <v>0</v>
      </c>
      <c r="AH137" s="22">
        <f t="shared" si="525"/>
        <v>0</v>
      </c>
      <c r="AI137" s="22">
        <f t="shared" si="525"/>
        <v>0</v>
      </c>
      <c r="AJ137" s="22">
        <f t="shared" si="525"/>
        <v>0</v>
      </c>
      <c r="AK137" s="22">
        <f t="shared" si="525"/>
        <v>0</v>
      </c>
      <c r="AL137" s="22">
        <f t="shared" si="525"/>
        <v>0</v>
      </c>
      <c r="AM137" s="22">
        <f t="shared" si="525"/>
        <v>0</v>
      </c>
      <c r="AN137" s="22">
        <f t="shared" si="525"/>
        <v>0</v>
      </c>
      <c r="AO137" s="22">
        <f t="shared" ref="AO137:BX137" si="526">$F$132 * AO106</f>
        <v>0</v>
      </c>
      <c r="AP137" s="22">
        <f t="shared" si="526"/>
        <v>0</v>
      </c>
      <c r="AQ137" s="22">
        <f t="shared" si="526"/>
        <v>0</v>
      </c>
      <c r="AR137" s="22">
        <f t="shared" si="526"/>
        <v>0</v>
      </c>
      <c r="AS137" s="22">
        <f t="shared" si="526"/>
        <v>0</v>
      </c>
      <c r="AT137" s="22">
        <f t="shared" si="526"/>
        <v>0</v>
      </c>
      <c r="AU137" s="22">
        <f t="shared" si="526"/>
        <v>0</v>
      </c>
      <c r="AV137" s="22">
        <f t="shared" si="526"/>
        <v>0</v>
      </c>
      <c r="AW137" s="22">
        <f t="shared" si="526"/>
        <v>0</v>
      </c>
      <c r="AX137" s="22">
        <f t="shared" si="526"/>
        <v>0</v>
      </c>
      <c r="AY137" s="22">
        <f t="shared" si="526"/>
        <v>0</v>
      </c>
      <c r="AZ137" s="22">
        <f t="shared" si="526"/>
        <v>0</v>
      </c>
      <c r="BA137" s="22">
        <f t="shared" si="526"/>
        <v>0</v>
      </c>
      <c r="BB137" s="22">
        <f t="shared" si="526"/>
        <v>0</v>
      </c>
      <c r="BC137" s="22">
        <f t="shared" si="526"/>
        <v>0</v>
      </c>
      <c r="BD137" s="22">
        <f t="shared" si="526"/>
        <v>0</v>
      </c>
      <c r="BE137" s="22">
        <f t="shared" si="526"/>
        <v>0</v>
      </c>
      <c r="BF137" s="22">
        <f t="shared" si="526"/>
        <v>0</v>
      </c>
      <c r="BG137" s="22">
        <f t="shared" si="526"/>
        <v>0</v>
      </c>
      <c r="BH137" s="22">
        <f t="shared" si="526"/>
        <v>0</v>
      </c>
      <c r="BI137" s="22">
        <f t="shared" si="526"/>
        <v>0</v>
      </c>
      <c r="BJ137" s="22">
        <f t="shared" si="526"/>
        <v>0</v>
      </c>
      <c r="BK137" s="22">
        <f t="shared" si="526"/>
        <v>0</v>
      </c>
      <c r="BL137" s="22">
        <f t="shared" si="526"/>
        <v>0</v>
      </c>
      <c r="BM137" s="22">
        <f t="shared" si="526"/>
        <v>0</v>
      </c>
      <c r="BN137" s="22">
        <f t="shared" si="526"/>
        <v>0</v>
      </c>
      <c r="BO137" s="22">
        <f t="shared" si="526"/>
        <v>0</v>
      </c>
      <c r="BP137" s="22">
        <f t="shared" si="526"/>
        <v>0</v>
      </c>
      <c r="BQ137" s="22">
        <f t="shared" si="526"/>
        <v>0</v>
      </c>
      <c r="BR137" s="22">
        <f t="shared" si="526"/>
        <v>0</v>
      </c>
      <c r="BS137" s="22">
        <f t="shared" si="526"/>
        <v>0</v>
      </c>
      <c r="BT137" s="22">
        <f t="shared" si="526"/>
        <v>0</v>
      </c>
      <c r="BU137" s="22">
        <f t="shared" si="526"/>
        <v>0</v>
      </c>
      <c r="BV137" s="22">
        <f t="shared" si="526"/>
        <v>0</v>
      </c>
      <c r="BW137" s="22">
        <f t="shared" si="526"/>
        <v>0</v>
      </c>
      <c r="BX137" s="22">
        <f t="shared" si="526"/>
        <v>0</v>
      </c>
      <c r="BY137" s="4"/>
    </row>
    <row r="138" spans="1:77" ht="9.75" customHeight="1" x14ac:dyDescent="0.15">
      <c r="A138" s="4"/>
      <c r="B138" s="4"/>
      <c r="C138" s="4"/>
      <c r="D138" s="39" t="s">
        <v>67</v>
      </c>
      <c r="E138" s="4" t="str">
        <f>currency</f>
        <v>EUR</v>
      </c>
      <c r="G138" s="19">
        <f t="shared" si="524"/>
        <v>-182400</v>
      </c>
      <c r="I138" s="22">
        <f t="shared" ref="I138:AA138" si="527">IF(I102,-SUM(I136:I137),MAX(($F$134-I144),-SUM(I136:I137))*I104)</f>
        <v>-30.226015910038893</v>
      </c>
      <c r="J138" s="22">
        <f t="shared" si="527"/>
        <v>-5517.7592043776003</v>
      </c>
      <c r="K138" s="22">
        <f t="shared" si="527"/>
        <v>-5793.6471645964812</v>
      </c>
      <c r="L138" s="22">
        <f t="shared" si="527"/>
        <v>-6083.329522826305</v>
      </c>
      <c r="M138" s="22">
        <f t="shared" si="527"/>
        <v>-6387.495998967619</v>
      </c>
      <c r="N138" s="22">
        <f t="shared" si="527"/>
        <v>-6706.8707989160002</v>
      </c>
      <c r="O138" s="22">
        <f t="shared" si="527"/>
        <v>-7042.2143388617997</v>
      </c>
      <c r="P138" s="22">
        <f t="shared" si="527"/>
        <v>-7394.3250558048903</v>
      </c>
      <c r="Q138" s="22">
        <f t="shared" si="527"/>
        <v>-7764.041308595135</v>
      </c>
      <c r="R138" s="22">
        <f t="shared" si="527"/>
        <v>-8152.2433740248916</v>
      </c>
      <c r="S138" s="22">
        <f t="shared" si="527"/>
        <v>-8559.8555427261363</v>
      </c>
      <c r="T138" s="22">
        <f t="shared" si="527"/>
        <v>-8987.8483198624417</v>
      </c>
      <c r="U138" s="22">
        <f t="shared" si="527"/>
        <v>-9437.2407358555647</v>
      </c>
      <c r="V138" s="22">
        <f t="shared" si="527"/>
        <v>-9909.1027726483444</v>
      </c>
      <c r="W138" s="22">
        <f t="shared" si="527"/>
        <v>-10404.557911280761</v>
      </c>
      <c r="X138" s="22">
        <f t="shared" si="527"/>
        <v>-10924.785806844799</v>
      </c>
      <c r="Y138" s="22">
        <f t="shared" si="527"/>
        <v>-11471.025097187037</v>
      </c>
      <c r="Z138" s="22">
        <f t="shared" si="527"/>
        <v>-12044.57635204639</v>
      </c>
      <c r="AA138" s="22">
        <f t="shared" si="527"/>
        <v>-12646.805169648709</v>
      </c>
      <c r="AB138" s="22">
        <f>IF(AB102,-SUM(AB136:AB137),MAX(($F$134-AB144),-SUM(AB136:AB137))*AB104)</f>
        <v>-13279.145428131145</v>
      </c>
      <c r="AC138" s="22">
        <f t="shared" ref="AC138:BX138" si="528">IF(AC102,-SUM(AC136:AC137),MAX(($F$134-AC144),-SUM(AC136:AC137))*AC104)</f>
        <v>-13862.904080887914</v>
      </c>
      <c r="AD138" s="22">
        <f t="shared" si="528"/>
        <v>0</v>
      </c>
      <c r="AE138" s="22">
        <f t="shared" si="528"/>
        <v>0</v>
      </c>
      <c r="AF138" s="22">
        <f t="shared" si="528"/>
        <v>0</v>
      </c>
      <c r="AG138" s="22">
        <f t="shared" si="528"/>
        <v>0</v>
      </c>
      <c r="AH138" s="22">
        <f t="shared" si="528"/>
        <v>0</v>
      </c>
      <c r="AI138" s="22">
        <f t="shared" si="528"/>
        <v>0</v>
      </c>
      <c r="AJ138" s="22">
        <f t="shared" si="528"/>
        <v>0</v>
      </c>
      <c r="AK138" s="22">
        <f t="shared" si="528"/>
        <v>0</v>
      </c>
      <c r="AL138" s="22">
        <f t="shared" si="528"/>
        <v>0</v>
      </c>
      <c r="AM138" s="22">
        <f t="shared" si="528"/>
        <v>0</v>
      </c>
      <c r="AN138" s="22">
        <f t="shared" si="528"/>
        <v>0</v>
      </c>
      <c r="AO138" s="22">
        <f t="shared" si="528"/>
        <v>0</v>
      </c>
      <c r="AP138" s="22">
        <f t="shared" si="528"/>
        <v>0</v>
      </c>
      <c r="AQ138" s="22">
        <f t="shared" si="528"/>
        <v>0</v>
      </c>
      <c r="AR138" s="22">
        <f t="shared" si="528"/>
        <v>0</v>
      </c>
      <c r="AS138" s="22">
        <f t="shared" si="528"/>
        <v>0</v>
      </c>
      <c r="AT138" s="22">
        <f t="shared" si="528"/>
        <v>0</v>
      </c>
      <c r="AU138" s="22">
        <f t="shared" si="528"/>
        <v>0</v>
      </c>
      <c r="AV138" s="22">
        <f t="shared" si="528"/>
        <v>0</v>
      </c>
      <c r="AW138" s="22">
        <f t="shared" si="528"/>
        <v>0</v>
      </c>
      <c r="AX138" s="22">
        <f t="shared" si="528"/>
        <v>0</v>
      </c>
      <c r="AY138" s="22">
        <f t="shared" si="528"/>
        <v>0</v>
      </c>
      <c r="AZ138" s="22">
        <f t="shared" si="528"/>
        <v>0</v>
      </c>
      <c r="BA138" s="22">
        <f t="shared" si="528"/>
        <v>0</v>
      </c>
      <c r="BB138" s="22">
        <f t="shared" si="528"/>
        <v>0</v>
      </c>
      <c r="BC138" s="22">
        <f t="shared" si="528"/>
        <v>0</v>
      </c>
      <c r="BD138" s="22">
        <f t="shared" si="528"/>
        <v>0</v>
      </c>
      <c r="BE138" s="22">
        <f t="shared" si="528"/>
        <v>0</v>
      </c>
      <c r="BF138" s="22">
        <f t="shared" si="528"/>
        <v>0</v>
      </c>
      <c r="BG138" s="22">
        <f t="shared" si="528"/>
        <v>0</v>
      </c>
      <c r="BH138" s="22">
        <f t="shared" si="528"/>
        <v>0</v>
      </c>
      <c r="BI138" s="22">
        <f t="shared" si="528"/>
        <v>0</v>
      </c>
      <c r="BJ138" s="22">
        <f t="shared" si="528"/>
        <v>0</v>
      </c>
      <c r="BK138" s="22">
        <f t="shared" si="528"/>
        <v>0</v>
      </c>
      <c r="BL138" s="22">
        <f t="shared" si="528"/>
        <v>0</v>
      </c>
      <c r="BM138" s="22">
        <f t="shared" si="528"/>
        <v>0</v>
      </c>
      <c r="BN138" s="22">
        <f t="shared" si="528"/>
        <v>0</v>
      </c>
      <c r="BO138" s="22">
        <f t="shared" si="528"/>
        <v>0</v>
      </c>
      <c r="BP138" s="22">
        <f t="shared" si="528"/>
        <v>0</v>
      </c>
      <c r="BQ138" s="22">
        <f t="shared" si="528"/>
        <v>0</v>
      </c>
      <c r="BR138" s="22">
        <f t="shared" si="528"/>
        <v>0</v>
      </c>
      <c r="BS138" s="22">
        <f t="shared" si="528"/>
        <v>0</v>
      </c>
      <c r="BT138" s="22">
        <f t="shared" si="528"/>
        <v>0</v>
      </c>
      <c r="BU138" s="22">
        <f t="shared" si="528"/>
        <v>0</v>
      </c>
      <c r="BV138" s="22">
        <f t="shared" si="528"/>
        <v>0</v>
      </c>
      <c r="BW138" s="22">
        <f t="shared" si="528"/>
        <v>0</v>
      </c>
      <c r="BX138" s="22">
        <f t="shared" si="528"/>
        <v>0</v>
      </c>
      <c r="BY138" s="4"/>
    </row>
    <row r="139" spans="1:77" ht="9.75" customHeight="1" x14ac:dyDescent="0.15">
      <c r="A139" s="4"/>
      <c r="B139" s="4"/>
      <c r="C139" s="4"/>
      <c r="D139" s="39" t="s">
        <v>109</v>
      </c>
      <c r="E139" s="4" t="str">
        <f>currency</f>
        <v>EUR</v>
      </c>
      <c r="G139" s="19">
        <f t="shared" ref="G139" si="529">SUM(I139:BX139)</f>
        <v>0</v>
      </c>
      <c r="I139" s="22">
        <f>IF(I90, -SUM(I136:I138),0)</f>
        <v>0</v>
      </c>
      <c r="J139" s="22">
        <f t="shared" ref="J139:BU139" si="530">IF(J90, -SUM(J136:J138),0)</f>
        <v>0</v>
      </c>
      <c r="K139" s="22">
        <f t="shared" si="530"/>
        <v>0</v>
      </c>
      <c r="L139" s="22">
        <f t="shared" si="530"/>
        <v>0</v>
      </c>
      <c r="M139" s="22">
        <f t="shared" si="530"/>
        <v>0</v>
      </c>
      <c r="N139" s="22">
        <f t="shared" si="530"/>
        <v>0</v>
      </c>
      <c r="O139" s="22">
        <f t="shared" si="530"/>
        <v>0</v>
      </c>
      <c r="P139" s="22">
        <f t="shared" si="530"/>
        <v>0</v>
      </c>
      <c r="Q139" s="22">
        <f t="shared" si="530"/>
        <v>0</v>
      </c>
      <c r="R139" s="22">
        <f t="shared" si="530"/>
        <v>0</v>
      </c>
      <c r="S139" s="22">
        <f t="shared" si="530"/>
        <v>0</v>
      </c>
      <c r="T139" s="22">
        <f t="shared" si="530"/>
        <v>0</v>
      </c>
      <c r="U139" s="22">
        <f t="shared" si="530"/>
        <v>0</v>
      </c>
      <c r="V139" s="22">
        <f t="shared" si="530"/>
        <v>0</v>
      </c>
      <c r="W139" s="22">
        <f t="shared" si="530"/>
        <v>0</v>
      </c>
      <c r="X139" s="22">
        <f t="shared" si="530"/>
        <v>0</v>
      </c>
      <c r="Y139" s="22">
        <f t="shared" si="530"/>
        <v>0</v>
      </c>
      <c r="Z139" s="22">
        <f t="shared" si="530"/>
        <v>0</v>
      </c>
      <c r="AA139" s="22">
        <f t="shared" si="530"/>
        <v>0</v>
      </c>
      <c r="AB139" s="22">
        <f t="shared" si="530"/>
        <v>0</v>
      </c>
      <c r="AC139" s="22">
        <f t="shared" si="530"/>
        <v>0</v>
      </c>
      <c r="AD139" s="22">
        <f t="shared" si="530"/>
        <v>0</v>
      </c>
      <c r="AE139" s="22">
        <f t="shared" si="530"/>
        <v>0</v>
      </c>
      <c r="AF139" s="22">
        <f t="shared" si="530"/>
        <v>0</v>
      </c>
      <c r="AG139" s="22">
        <f t="shared" si="530"/>
        <v>0</v>
      </c>
      <c r="AH139" s="22">
        <f t="shared" si="530"/>
        <v>0</v>
      </c>
      <c r="AI139" s="22">
        <f t="shared" si="530"/>
        <v>0</v>
      </c>
      <c r="AJ139" s="22">
        <f t="shared" si="530"/>
        <v>0</v>
      </c>
      <c r="AK139" s="22">
        <f t="shared" si="530"/>
        <v>0</v>
      </c>
      <c r="AL139" s="22">
        <f t="shared" si="530"/>
        <v>0</v>
      </c>
      <c r="AM139" s="22">
        <f t="shared" si="530"/>
        <v>0</v>
      </c>
      <c r="AN139" s="22">
        <f t="shared" si="530"/>
        <v>0</v>
      </c>
      <c r="AO139" s="22">
        <f t="shared" si="530"/>
        <v>0</v>
      </c>
      <c r="AP139" s="22">
        <f t="shared" si="530"/>
        <v>0</v>
      </c>
      <c r="AQ139" s="22">
        <f t="shared" si="530"/>
        <v>0</v>
      </c>
      <c r="AR139" s="22">
        <f t="shared" si="530"/>
        <v>0</v>
      </c>
      <c r="AS139" s="22">
        <f t="shared" si="530"/>
        <v>0</v>
      </c>
      <c r="AT139" s="22">
        <f t="shared" si="530"/>
        <v>0</v>
      </c>
      <c r="AU139" s="22">
        <f t="shared" si="530"/>
        <v>0</v>
      </c>
      <c r="AV139" s="22">
        <f t="shared" si="530"/>
        <v>0</v>
      </c>
      <c r="AW139" s="22">
        <f t="shared" si="530"/>
        <v>0</v>
      </c>
      <c r="AX139" s="22">
        <f t="shared" si="530"/>
        <v>0</v>
      </c>
      <c r="AY139" s="22">
        <f t="shared" si="530"/>
        <v>0</v>
      </c>
      <c r="AZ139" s="22">
        <f t="shared" si="530"/>
        <v>0</v>
      </c>
      <c r="BA139" s="22">
        <f t="shared" si="530"/>
        <v>0</v>
      </c>
      <c r="BB139" s="22">
        <f t="shared" si="530"/>
        <v>0</v>
      </c>
      <c r="BC139" s="22">
        <f t="shared" si="530"/>
        <v>0</v>
      </c>
      <c r="BD139" s="22">
        <f t="shared" si="530"/>
        <v>0</v>
      </c>
      <c r="BE139" s="22">
        <f t="shared" si="530"/>
        <v>0</v>
      </c>
      <c r="BF139" s="22">
        <f t="shared" si="530"/>
        <v>0</v>
      </c>
      <c r="BG139" s="22">
        <f t="shared" si="530"/>
        <v>0</v>
      </c>
      <c r="BH139" s="22">
        <f t="shared" si="530"/>
        <v>0</v>
      </c>
      <c r="BI139" s="22">
        <f t="shared" si="530"/>
        <v>0</v>
      </c>
      <c r="BJ139" s="22">
        <f t="shared" si="530"/>
        <v>0</v>
      </c>
      <c r="BK139" s="22">
        <f t="shared" si="530"/>
        <v>0</v>
      </c>
      <c r="BL139" s="22">
        <f t="shared" si="530"/>
        <v>0</v>
      </c>
      <c r="BM139" s="22">
        <f t="shared" si="530"/>
        <v>0</v>
      </c>
      <c r="BN139" s="22">
        <f t="shared" si="530"/>
        <v>0</v>
      </c>
      <c r="BO139" s="22">
        <f t="shared" si="530"/>
        <v>0</v>
      </c>
      <c r="BP139" s="22">
        <f t="shared" si="530"/>
        <v>0</v>
      </c>
      <c r="BQ139" s="22">
        <f t="shared" si="530"/>
        <v>0</v>
      </c>
      <c r="BR139" s="22">
        <f t="shared" si="530"/>
        <v>0</v>
      </c>
      <c r="BS139" s="22">
        <f t="shared" si="530"/>
        <v>0</v>
      </c>
      <c r="BT139" s="22">
        <f t="shared" si="530"/>
        <v>0</v>
      </c>
      <c r="BU139" s="22">
        <f t="shared" si="530"/>
        <v>0</v>
      </c>
      <c r="BV139" s="22">
        <f t="shared" ref="BV139:BX139" si="531">IF(BV90, -SUM(BV136:BV138),0)</f>
        <v>0</v>
      </c>
      <c r="BW139" s="22">
        <f t="shared" si="531"/>
        <v>0</v>
      </c>
      <c r="BX139" s="22">
        <f t="shared" si="531"/>
        <v>0</v>
      </c>
      <c r="BY139" s="4"/>
    </row>
    <row r="140" spans="1:77" ht="9.75" customHeight="1" x14ac:dyDescent="0.15">
      <c r="A140" s="4"/>
      <c r="B140" s="4"/>
      <c r="C140" s="4"/>
      <c r="D140" s="38" t="s">
        <v>75</v>
      </c>
      <c r="E140" s="4" t="str">
        <f>currency</f>
        <v>EUR</v>
      </c>
      <c r="G140" s="29" t="b">
        <f>ABS(SUM(G137:G139))&lt;0.001</f>
        <v>1</v>
      </c>
      <c r="H140" s="8"/>
      <c r="I140" s="26">
        <f t="shared" ref="I140:T140" si="532">SUBTOTAL(9,I135:I139)</f>
        <v>182369.77398408996</v>
      </c>
      <c r="J140" s="26">
        <f t="shared" si="532"/>
        <v>176852.01477971236</v>
      </c>
      <c r="K140" s="26">
        <f t="shared" si="532"/>
        <v>171058.36761511589</v>
      </c>
      <c r="L140" s="26">
        <f t="shared" si="532"/>
        <v>164975.03809228959</v>
      </c>
      <c r="M140" s="26">
        <f t="shared" si="532"/>
        <v>158587.54209332197</v>
      </c>
      <c r="N140" s="26">
        <f t="shared" si="532"/>
        <v>151880.67129440597</v>
      </c>
      <c r="O140" s="26">
        <f t="shared" si="532"/>
        <v>144838.45695554416</v>
      </c>
      <c r="P140" s="26">
        <f t="shared" si="532"/>
        <v>137444.13189973927</v>
      </c>
      <c r="Q140" s="26">
        <f t="shared" si="532"/>
        <v>129680.09059114414</v>
      </c>
      <c r="R140" s="26">
        <f t="shared" si="532"/>
        <v>121527.84721711924</v>
      </c>
      <c r="S140" s="26">
        <f t="shared" si="532"/>
        <v>112967.99167439311</v>
      </c>
      <c r="T140" s="26">
        <f t="shared" si="532"/>
        <v>103980.14335453066</v>
      </c>
      <c r="U140" s="26">
        <f>SUBTOTAL(9,U135:U139)</f>
        <v>94542.9026186751</v>
      </c>
      <c r="V140" s="26">
        <f t="shared" ref="V140:BX140" si="533">SUBTOTAL(9,V135:V139)</f>
        <v>84633.799846026755</v>
      </c>
      <c r="W140" s="26">
        <f t="shared" si="533"/>
        <v>74229.241934745995</v>
      </c>
      <c r="X140" s="26">
        <f t="shared" si="533"/>
        <v>63304.456127901198</v>
      </c>
      <c r="Y140" s="26">
        <f t="shared" si="533"/>
        <v>51833.431030714157</v>
      </c>
      <c r="Z140" s="26">
        <f t="shared" si="533"/>
        <v>39788.854678667769</v>
      </c>
      <c r="AA140" s="26">
        <f t="shared" si="533"/>
        <v>27142.04950901906</v>
      </c>
      <c r="AB140" s="26">
        <f t="shared" si="533"/>
        <v>13862.904080887914</v>
      </c>
      <c r="AC140" s="26">
        <f t="shared" si="533"/>
        <v>0</v>
      </c>
      <c r="AD140" s="26">
        <f t="shared" si="533"/>
        <v>0</v>
      </c>
      <c r="AE140" s="26">
        <f t="shared" si="533"/>
        <v>0</v>
      </c>
      <c r="AF140" s="26">
        <f t="shared" si="533"/>
        <v>0</v>
      </c>
      <c r="AG140" s="26">
        <f t="shared" si="533"/>
        <v>0</v>
      </c>
      <c r="AH140" s="26">
        <f t="shared" si="533"/>
        <v>0</v>
      </c>
      <c r="AI140" s="26">
        <f t="shared" si="533"/>
        <v>0</v>
      </c>
      <c r="AJ140" s="26">
        <f t="shared" si="533"/>
        <v>0</v>
      </c>
      <c r="AK140" s="26">
        <f t="shared" si="533"/>
        <v>0</v>
      </c>
      <c r="AL140" s="26">
        <f t="shared" si="533"/>
        <v>0</v>
      </c>
      <c r="AM140" s="26">
        <f t="shared" si="533"/>
        <v>0</v>
      </c>
      <c r="AN140" s="26">
        <f t="shared" si="533"/>
        <v>0</v>
      </c>
      <c r="AO140" s="26">
        <f t="shared" si="533"/>
        <v>0</v>
      </c>
      <c r="AP140" s="26">
        <f t="shared" si="533"/>
        <v>0</v>
      </c>
      <c r="AQ140" s="26">
        <f t="shared" si="533"/>
        <v>0</v>
      </c>
      <c r="AR140" s="26">
        <f t="shared" si="533"/>
        <v>0</v>
      </c>
      <c r="AS140" s="26">
        <f t="shared" si="533"/>
        <v>0</v>
      </c>
      <c r="AT140" s="26">
        <f t="shared" si="533"/>
        <v>0</v>
      </c>
      <c r="AU140" s="26">
        <f t="shared" si="533"/>
        <v>0</v>
      </c>
      <c r="AV140" s="26">
        <f t="shared" si="533"/>
        <v>0</v>
      </c>
      <c r="AW140" s="26">
        <f t="shared" si="533"/>
        <v>0</v>
      </c>
      <c r="AX140" s="26">
        <f t="shared" si="533"/>
        <v>0</v>
      </c>
      <c r="AY140" s="26">
        <f t="shared" si="533"/>
        <v>0</v>
      </c>
      <c r="AZ140" s="26">
        <f t="shared" si="533"/>
        <v>0</v>
      </c>
      <c r="BA140" s="26">
        <f t="shared" si="533"/>
        <v>0</v>
      </c>
      <c r="BB140" s="26">
        <f t="shared" si="533"/>
        <v>0</v>
      </c>
      <c r="BC140" s="26">
        <f t="shared" si="533"/>
        <v>0</v>
      </c>
      <c r="BD140" s="26">
        <f t="shared" si="533"/>
        <v>0</v>
      </c>
      <c r="BE140" s="26">
        <f t="shared" si="533"/>
        <v>0</v>
      </c>
      <c r="BF140" s="26">
        <f t="shared" si="533"/>
        <v>0</v>
      </c>
      <c r="BG140" s="26">
        <f t="shared" si="533"/>
        <v>0</v>
      </c>
      <c r="BH140" s="26">
        <f t="shared" si="533"/>
        <v>0</v>
      </c>
      <c r="BI140" s="26">
        <f t="shared" si="533"/>
        <v>0</v>
      </c>
      <c r="BJ140" s="26">
        <f t="shared" si="533"/>
        <v>0</v>
      </c>
      <c r="BK140" s="26">
        <f t="shared" si="533"/>
        <v>0</v>
      </c>
      <c r="BL140" s="26">
        <f t="shared" si="533"/>
        <v>0</v>
      </c>
      <c r="BM140" s="26">
        <f t="shared" si="533"/>
        <v>0</v>
      </c>
      <c r="BN140" s="26">
        <f t="shared" si="533"/>
        <v>0</v>
      </c>
      <c r="BO140" s="26">
        <f t="shared" si="533"/>
        <v>0</v>
      </c>
      <c r="BP140" s="26">
        <f t="shared" si="533"/>
        <v>0</v>
      </c>
      <c r="BQ140" s="26">
        <f t="shared" si="533"/>
        <v>0</v>
      </c>
      <c r="BR140" s="26">
        <f t="shared" si="533"/>
        <v>0</v>
      </c>
      <c r="BS140" s="26">
        <f t="shared" si="533"/>
        <v>0</v>
      </c>
      <c r="BT140" s="26">
        <f t="shared" si="533"/>
        <v>0</v>
      </c>
      <c r="BU140" s="26">
        <f t="shared" si="533"/>
        <v>0</v>
      </c>
      <c r="BV140" s="26">
        <f t="shared" si="533"/>
        <v>0</v>
      </c>
      <c r="BW140" s="26">
        <f t="shared" si="533"/>
        <v>0</v>
      </c>
      <c r="BX140" s="26">
        <f t="shared" si="533"/>
        <v>0</v>
      </c>
      <c r="BY140" s="4"/>
    </row>
    <row r="141" spans="1:77" ht="9.75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</row>
    <row r="142" spans="1:77" ht="9.75" customHeight="1" x14ac:dyDescent="0.15">
      <c r="A142" s="4"/>
      <c r="B142" s="4"/>
      <c r="D142" s="36" t="s">
        <v>64</v>
      </c>
      <c r="E142" s="116"/>
      <c r="F142" s="116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</row>
    <row r="143" spans="1:77" ht="9.75" customHeight="1" x14ac:dyDescent="0.15">
      <c r="A143" s="4"/>
      <c r="B143" s="4"/>
      <c r="C143" s="4"/>
      <c r="D143" s="90" t="str">
        <f>Inputs!I18</f>
        <v>All-in interest rate on mortgage</v>
      </c>
      <c r="E143" s="90" t="str">
        <f>Inputs!J18</f>
        <v>%</v>
      </c>
      <c r="F143" s="109">
        <f>Inputs!K18</f>
        <v>4.9999999999999996E-2</v>
      </c>
      <c r="G143" s="4"/>
      <c r="H143" s="4"/>
      <c r="BY143" s="4"/>
    </row>
    <row r="144" spans="1:77" ht="9.75" customHeight="1" x14ac:dyDescent="0.15">
      <c r="A144" s="4"/>
      <c r="B144" s="4"/>
      <c r="C144" s="4"/>
      <c r="D144" s="4" t="s">
        <v>64</v>
      </c>
      <c r="E144" s="4" t="str">
        <f>currency</f>
        <v>EUR</v>
      </c>
      <c r="F144" s="4"/>
      <c r="G144" s="4"/>
      <c r="H144" s="4"/>
      <c r="I144" s="22">
        <f t="shared" ref="I144:AN144" si="534">-SUM(I136:I137)*$F$143*I103</f>
        <v>-9120</v>
      </c>
      <c r="J144" s="22">
        <f t="shared" si="534"/>
        <v>-9118.4886992044976</v>
      </c>
      <c r="K144" s="22">
        <f t="shared" si="534"/>
        <v>-8842.6007389856168</v>
      </c>
      <c r="L144" s="22">
        <f t="shared" si="534"/>
        <v>-8552.9183807557929</v>
      </c>
      <c r="M144" s="22">
        <f t="shared" si="534"/>
        <v>-8248.7519046144789</v>
      </c>
      <c r="N144" s="22">
        <f t="shared" si="534"/>
        <v>-7929.3771046660977</v>
      </c>
      <c r="O144" s="22">
        <f t="shared" si="534"/>
        <v>-7594.0335647202983</v>
      </c>
      <c r="P144" s="22">
        <f t="shared" si="534"/>
        <v>-7241.9228477772076</v>
      </c>
      <c r="Q144" s="22">
        <f t="shared" si="534"/>
        <v>-6872.206594986963</v>
      </c>
      <c r="R144" s="22">
        <f t="shared" si="534"/>
        <v>-6484.0045295572063</v>
      </c>
      <c r="S144" s="22">
        <f t="shared" si="534"/>
        <v>-6076.3923608559617</v>
      </c>
      <c r="T144" s="22">
        <f t="shared" si="534"/>
        <v>-5648.3995837196553</v>
      </c>
      <c r="U144" s="22">
        <f t="shared" si="534"/>
        <v>-5199.0071677265332</v>
      </c>
      <c r="V144" s="22">
        <f t="shared" si="534"/>
        <v>-4727.1451309337544</v>
      </c>
      <c r="W144" s="22">
        <f t="shared" si="534"/>
        <v>-4231.689992301337</v>
      </c>
      <c r="X144" s="22">
        <f t="shared" si="534"/>
        <v>-3711.4620967372994</v>
      </c>
      <c r="Y144" s="22">
        <f t="shared" si="534"/>
        <v>-3165.2228063950597</v>
      </c>
      <c r="Z144" s="22">
        <f t="shared" si="534"/>
        <v>-2591.6715515357077</v>
      </c>
      <c r="AA144" s="22">
        <f t="shared" si="534"/>
        <v>-1989.4427339333884</v>
      </c>
      <c r="AB144" s="22">
        <f t="shared" si="534"/>
        <v>-1357.1024754509529</v>
      </c>
      <c r="AC144" s="22">
        <f t="shared" si="534"/>
        <v>-693.14520404439565</v>
      </c>
      <c r="AD144" s="22">
        <f t="shared" si="534"/>
        <v>0</v>
      </c>
      <c r="AE144" s="22">
        <f t="shared" si="534"/>
        <v>0</v>
      </c>
      <c r="AF144" s="22">
        <f t="shared" si="534"/>
        <v>0</v>
      </c>
      <c r="AG144" s="22">
        <f t="shared" si="534"/>
        <v>0</v>
      </c>
      <c r="AH144" s="22">
        <f t="shared" si="534"/>
        <v>0</v>
      </c>
      <c r="AI144" s="22">
        <f t="shared" si="534"/>
        <v>0</v>
      </c>
      <c r="AJ144" s="22">
        <f t="shared" si="534"/>
        <v>0</v>
      </c>
      <c r="AK144" s="22">
        <f t="shared" si="534"/>
        <v>0</v>
      </c>
      <c r="AL144" s="22">
        <f t="shared" si="534"/>
        <v>0</v>
      </c>
      <c r="AM144" s="22">
        <f t="shared" si="534"/>
        <v>0</v>
      </c>
      <c r="AN144" s="22">
        <f t="shared" si="534"/>
        <v>0</v>
      </c>
      <c r="AO144" s="22">
        <f t="shared" ref="AO144:BX144" si="535">-SUM(AO136:AO137)*$F$143*AO103</f>
        <v>0</v>
      </c>
      <c r="AP144" s="22">
        <f t="shared" si="535"/>
        <v>0</v>
      </c>
      <c r="AQ144" s="22">
        <f t="shared" si="535"/>
        <v>0</v>
      </c>
      <c r="AR144" s="22">
        <f t="shared" si="535"/>
        <v>0</v>
      </c>
      <c r="AS144" s="22">
        <f t="shared" si="535"/>
        <v>0</v>
      </c>
      <c r="AT144" s="22">
        <f t="shared" si="535"/>
        <v>0</v>
      </c>
      <c r="AU144" s="22">
        <f t="shared" si="535"/>
        <v>0</v>
      </c>
      <c r="AV144" s="22">
        <f t="shared" si="535"/>
        <v>0</v>
      </c>
      <c r="AW144" s="22">
        <f t="shared" si="535"/>
        <v>0</v>
      </c>
      <c r="AX144" s="22">
        <f t="shared" si="535"/>
        <v>0</v>
      </c>
      <c r="AY144" s="22">
        <f t="shared" si="535"/>
        <v>0</v>
      </c>
      <c r="AZ144" s="22">
        <f t="shared" si="535"/>
        <v>0</v>
      </c>
      <c r="BA144" s="22">
        <f t="shared" si="535"/>
        <v>0</v>
      </c>
      <c r="BB144" s="22">
        <f t="shared" si="535"/>
        <v>0</v>
      </c>
      <c r="BC144" s="22">
        <f t="shared" si="535"/>
        <v>0</v>
      </c>
      <c r="BD144" s="22">
        <f t="shared" si="535"/>
        <v>0</v>
      </c>
      <c r="BE144" s="22">
        <f t="shared" si="535"/>
        <v>0</v>
      </c>
      <c r="BF144" s="22">
        <f t="shared" si="535"/>
        <v>0</v>
      </c>
      <c r="BG144" s="22">
        <f t="shared" si="535"/>
        <v>0</v>
      </c>
      <c r="BH144" s="22">
        <f t="shared" si="535"/>
        <v>0</v>
      </c>
      <c r="BI144" s="22">
        <f t="shared" si="535"/>
        <v>0</v>
      </c>
      <c r="BJ144" s="22">
        <f t="shared" si="535"/>
        <v>0</v>
      </c>
      <c r="BK144" s="22">
        <f t="shared" si="535"/>
        <v>0</v>
      </c>
      <c r="BL144" s="22">
        <f t="shared" si="535"/>
        <v>0</v>
      </c>
      <c r="BM144" s="22">
        <f t="shared" si="535"/>
        <v>0</v>
      </c>
      <c r="BN144" s="22">
        <f t="shared" si="535"/>
        <v>0</v>
      </c>
      <c r="BO144" s="22">
        <f t="shared" si="535"/>
        <v>0</v>
      </c>
      <c r="BP144" s="22">
        <f t="shared" si="535"/>
        <v>0</v>
      </c>
      <c r="BQ144" s="22">
        <f t="shared" si="535"/>
        <v>0</v>
      </c>
      <c r="BR144" s="22">
        <f t="shared" si="535"/>
        <v>0</v>
      </c>
      <c r="BS144" s="22">
        <f t="shared" si="535"/>
        <v>0</v>
      </c>
      <c r="BT144" s="22">
        <f t="shared" si="535"/>
        <v>0</v>
      </c>
      <c r="BU144" s="22">
        <f t="shared" si="535"/>
        <v>0</v>
      </c>
      <c r="BV144" s="22">
        <f t="shared" si="535"/>
        <v>0</v>
      </c>
      <c r="BW144" s="22">
        <f t="shared" si="535"/>
        <v>0</v>
      </c>
      <c r="BX144" s="22">
        <f t="shared" si="535"/>
        <v>0</v>
      </c>
      <c r="BY144" s="4"/>
    </row>
    <row r="145" spans="1:77" ht="9.75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</row>
    <row r="146" spans="1:77" ht="9.75" customHeight="1" x14ac:dyDescent="0.15">
      <c r="A146" s="4"/>
      <c r="B146" s="4"/>
      <c r="D146" s="36" t="s">
        <v>37</v>
      </c>
      <c r="E146" s="116"/>
      <c r="F146" s="116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</row>
    <row r="147" spans="1:77" ht="9.75" customHeight="1" x14ac:dyDescent="0.15">
      <c r="A147" s="4"/>
      <c r="B147" s="4"/>
      <c r="C147" s="4"/>
      <c r="D147" s="90" t="s">
        <v>96</v>
      </c>
      <c r="E147" s="90" t="str">
        <f>currency</f>
        <v>EUR</v>
      </c>
      <c r="F147" s="91">
        <f>Inputs!K20</f>
        <v>3000</v>
      </c>
      <c r="G147" s="19">
        <f t="shared" ref="G147" si="536">SUM(I147:BX147)</f>
        <v>-3000</v>
      </c>
      <c r="H147" s="4"/>
      <c r="I147" s="22">
        <f>-$F$147 * I$106</f>
        <v>-3000</v>
      </c>
      <c r="J147" s="22">
        <f t="shared" ref="J147:AO147" si="537">$F$147 * J$106</f>
        <v>0</v>
      </c>
      <c r="K147" s="22">
        <f t="shared" si="537"/>
        <v>0</v>
      </c>
      <c r="L147" s="22">
        <f t="shared" si="537"/>
        <v>0</v>
      </c>
      <c r="M147" s="22">
        <f t="shared" si="537"/>
        <v>0</v>
      </c>
      <c r="N147" s="22">
        <f t="shared" si="537"/>
        <v>0</v>
      </c>
      <c r="O147" s="22">
        <f t="shared" si="537"/>
        <v>0</v>
      </c>
      <c r="P147" s="22">
        <f t="shared" si="537"/>
        <v>0</v>
      </c>
      <c r="Q147" s="22">
        <f t="shared" si="537"/>
        <v>0</v>
      </c>
      <c r="R147" s="22">
        <f t="shared" si="537"/>
        <v>0</v>
      </c>
      <c r="S147" s="22">
        <f t="shared" si="537"/>
        <v>0</v>
      </c>
      <c r="T147" s="22">
        <f t="shared" si="537"/>
        <v>0</v>
      </c>
      <c r="U147" s="22">
        <f t="shared" si="537"/>
        <v>0</v>
      </c>
      <c r="V147" s="22">
        <f t="shared" si="537"/>
        <v>0</v>
      </c>
      <c r="W147" s="22">
        <f t="shared" si="537"/>
        <v>0</v>
      </c>
      <c r="X147" s="22">
        <f t="shared" si="537"/>
        <v>0</v>
      </c>
      <c r="Y147" s="22">
        <f t="shared" si="537"/>
        <v>0</v>
      </c>
      <c r="Z147" s="22">
        <f t="shared" si="537"/>
        <v>0</v>
      </c>
      <c r="AA147" s="22">
        <f t="shared" si="537"/>
        <v>0</v>
      </c>
      <c r="AB147" s="22">
        <f t="shared" si="537"/>
        <v>0</v>
      </c>
      <c r="AC147" s="22">
        <f t="shared" si="537"/>
        <v>0</v>
      </c>
      <c r="AD147" s="22">
        <f t="shared" si="537"/>
        <v>0</v>
      </c>
      <c r="AE147" s="22">
        <f t="shared" si="537"/>
        <v>0</v>
      </c>
      <c r="AF147" s="22">
        <f t="shared" si="537"/>
        <v>0</v>
      </c>
      <c r="AG147" s="22">
        <f t="shared" si="537"/>
        <v>0</v>
      </c>
      <c r="AH147" s="22">
        <f t="shared" si="537"/>
        <v>0</v>
      </c>
      <c r="AI147" s="22">
        <f t="shared" si="537"/>
        <v>0</v>
      </c>
      <c r="AJ147" s="22">
        <f t="shared" si="537"/>
        <v>0</v>
      </c>
      <c r="AK147" s="22">
        <f t="shared" si="537"/>
        <v>0</v>
      </c>
      <c r="AL147" s="22">
        <f t="shared" si="537"/>
        <v>0</v>
      </c>
      <c r="AM147" s="22">
        <f t="shared" si="537"/>
        <v>0</v>
      </c>
      <c r="AN147" s="22">
        <f t="shared" si="537"/>
        <v>0</v>
      </c>
      <c r="AO147" s="22">
        <f t="shared" si="537"/>
        <v>0</v>
      </c>
      <c r="AP147" s="22">
        <f t="shared" ref="AP147:BX147" si="538">$F$147 * AP$106</f>
        <v>0</v>
      </c>
      <c r="AQ147" s="22">
        <f t="shared" si="538"/>
        <v>0</v>
      </c>
      <c r="AR147" s="22">
        <f t="shared" si="538"/>
        <v>0</v>
      </c>
      <c r="AS147" s="22">
        <f t="shared" si="538"/>
        <v>0</v>
      </c>
      <c r="AT147" s="22">
        <f t="shared" si="538"/>
        <v>0</v>
      </c>
      <c r="AU147" s="22">
        <f t="shared" si="538"/>
        <v>0</v>
      </c>
      <c r="AV147" s="22">
        <f t="shared" si="538"/>
        <v>0</v>
      </c>
      <c r="AW147" s="22">
        <f t="shared" si="538"/>
        <v>0</v>
      </c>
      <c r="AX147" s="22">
        <f t="shared" si="538"/>
        <v>0</v>
      </c>
      <c r="AY147" s="22">
        <f t="shared" si="538"/>
        <v>0</v>
      </c>
      <c r="AZ147" s="22">
        <f t="shared" si="538"/>
        <v>0</v>
      </c>
      <c r="BA147" s="22">
        <f t="shared" si="538"/>
        <v>0</v>
      </c>
      <c r="BB147" s="22">
        <f t="shared" si="538"/>
        <v>0</v>
      </c>
      <c r="BC147" s="22">
        <f t="shared" si="538"/>
        <v>0</v>
      </c>
      <c r="BD147" s="22">
        <f t="shared" si="538"/>
        <v>0</v>
      </c>
      <c r="BE147" s="22">
        <f t="shared" si="538"/>
        <v>0</v>
      </c>
      <c r="BF147" s="22">
        <f t="shared" si="538"/>
        <v>0</v>
      </c>
      <c r="BG147" s="22">
        <f t="shared" si="538"/>
        <v>0</v>
      </c>
      <c r="BH147" s="22">
        <f t="shared" si="538"/>
        <v>0</v>
      </c>
      <c r="BI147" s="22">
        <f t="shared" si="538"/>
        <v>0</v>
      </c>
      <c r="BJ147" s="22">
        <f t="shared" si="538"/>
        <v>0</v>
      </c>
      <c r="BK147" s="22">
        <f t="shared" si="538"/>
        <v>0</v>
      </c>
      <c r="BL147" s="22">
        <f t="shared" si="538"/>
        <v>0</v>
      </c>
      <c r="BM147" s="22">
        <f t="shared" si="538"/>
        <v>0</v>
      </c>
      <c r="BN147" s="22">
        <f t="shared" si="538"/>
        <v>0</v>
      </c>
      <c r="BO147" s="22">
        <f t="shared" si="538"/>
        <v>0</v>
      </c>
      <c r="BP147" s="22">
        <f t="shared" si="538"/>
        <v>0</v>
      </c>
      <c r="BQ147" s="22">
        <f t="shared" si="538"/>
        <v>0</v>
      </c>
      <c r="BR147" s="22">
        <f t="shared" si="538"/>
        <v>0</v>
      </c>
      <c r="BS147" s="22">
        <f t="shared" si="538"/>
        <v>0</v>
      </c>
      <c r="BT147" s="22">
        <f t="shared" si="538"/>
        <v>0</v>
      </c>
      <c r="BU147" s="22">
        <f t="shared" si="538"/>
        <v>0</v>
      </c>
      <c r="BV147" s="22">
        <f t="shared" si="538"/>
        <v>0</v>
      </c>
      <c r="BW147" s="22">
        <f t="shared" si="538"/>
        <v>0</v>
      </c>
      <c r="BX147" s="22">
        <f t="shared" si="538"/>
        <v>0</v>
      </c>
      <c r="BY147" s="4"/>
    </row>
    <row r="148" spans="1:77" ht="9.75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</row>
    <row r="149" spans="1:77" ht="9.75" customHeight="1" x14ac:dyDescent="0.15">
      <c r="A149" s="4"/>
      <c r="B149" s="113" t="s">
        <v>41</v>
      </c>
      <c r="C149" s="113"/>
      <c r="D149" s="113"/>
      <c r="E149" s="113"/>
      <c r="F149" s="113"/>
      <c r="G149" s="113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</row>
    <row r="150" spans="1:77" ht="9.75" customHeight="1" x14ac:dyDescent="0.15"/>
    <row r="151" spans="1:77" ht="9.75" customHeight="1" x14ac:dyDescent="0.15">
      <c r="A151" s="4"/>
      <c r="B151" s="4"/>
      <c r="C151" s="4"/>
      <c r="D151" s="90" t="str">
        <f>Inputs!I26</f>
        <v>Deduction of Mortgage interest?</v>
      </c>
      <c r="E151" s="90" t="str">
        <f>Inputs!J26</f>
        <v>choice</v>
      </c>
      <c r="F151" s="91" t="str">
        <f>Inputs!K26</f>
        <v>yes</v>
      </c>
      <c r="G151" s="90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</row>
    <row r="152" spans="1:77" ht="9.75" customHeight="1" x14ac:dyDescent="0.15">
      <c r="A152" s="4"/>
      <c r="B152" s="4"/>
      <c r="C152" s="4"/>
      <c r="D152" s="90" t="str">
        <f>Inputs!I27</f>
        <v>% of deduction of operating costs</v>
      </c>
      <c r="E152" s="90" t="str">
        <f>Inputs!J27</f>
        <v>%</v>
      </c>
      <c r="F152" s="105">
        <f>Inputs!K27</f>
        <v>0</v>
      </c>
      <c r="G152" s="90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</row>
    <row r="153" spans="1:77" ht="9.75" customHeight="1" x14ac:dyDescent="0.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</row>
    <row r="154" spans="1:77" ht="9.75" customHeight="1" x14ac:dyDescent="0.15">
      <c r="A154" s="4"/>
      <c r="B154" s="4"/>
      <c r="C154" s="4"/>
      <c r="D154" s="15" t="str">
        <f>D117</f>
        <v>Rent  (excl. charges)</v>
      </c>
      <c r="E154" s="15" t="str">
        <f>E117</f>
        <v>EUR</v>
      </c>
      <c r="F154" s="4"/>
      <c r="G154" s="19">
        <f t="shared" ref="G154:G157" si="539">SUM( I154:BZ154)</f>
        <v>252532.08598768193</v>
      </c>
      <c r="H154" s="19"/>
      <c r="I154" s="19">
        <f t="shared" ref="I154:AI154" si="540">I117</f>
        <v>0</v>
      </c>
      <c r="J154" s="19">
        <f t="shared" si="540"/>
        <v>4688.0010983606571</v>
      </c>
      <c r="K154" s="19">
        <f t="shared" si="540"/>
        <v>7727.0800026000006</v>
      </c>
      <c r="L154" s="19">
        <f t="shared" si="540"/>
        <v>8038.4813267047793</v>
      </c>
      <c r="M154" s="19">
        <f t="shared" si="540"/>
        <v>8362.432124170984</v>
      </c>
      <c r="N154" s="19">
        <f t="shared" si="540"/>
        <v>8699.4381387750727</v>
      </c>
      <c r="O154" s="19">
        <f t="shared" si="540"/>
        <v>9050.025495767708</v>
      </c>
      <c r="P154" s="19">
        <f t="shared" si="540"/>
        <v>9414.7415232471485</v>
      </c>
      <c r="Q154" s="19">
        <f t="shared" si="540"/>
        <v>9794.155606634009</v>
      </c>
      <c r="R154" s="19">
        <f t="shared" si="540"/>
        <v>10188.860077581361</v>
      </c>
      <c r="S154" s="19">
        <f t="shared" si="540"/>
        <v>10599.47113870789</v>
      </c>
      <c r="T154" s="19">
        <f t="shared" si="540"/>
        <v>11026.629825597818</v>
      </c>
      <c r="U154" s="19">
        <f t="shared" si="540"/>
        <v>11471.003007569412</v>
      </c>
      <c r="V154" s="19">
        <f t="shared" si="540"/>
        <v>11933.284428774459</v>
      </c>
      <c r="W154" s="19">
        <f t="shared" si="540"/>
        <v>12414.195791254071</v>
      </c>
      <c r="X154" s="19">
        <f t="shared" si="540"/>
        <v>12914.487881641611</v>
      </c>
      <c r="Y154" s="19">
        <f t="shared" si="540"/>
        <v>13434.941743271767</v>
      </c>
      <c r="Z154" s="19">
        <f t="shared" si="540"/>
        <v>13976.36989552562</v>
      </c>
      <c r="AA154" s="19">
        <f t="shared" si="540"/>
        <v>14539.617602315306</v>
      </c>
      <c r="AB154" s="19">
        <f t="shared" si="540"/>
        <v>15125.564191688609</v>
      </c>
      <c r="AC154" s="19">
        <f t="shared" si="540"/>
        <v>15735.124428613664</v>
      </c>
      <c r="AD154" s="19">
        <f t="shared" si="540"/>
        <v>16369.249943086797</v>
      </c>
      <c r="AE154" s="19">
        <f t="shared" si="540"/>
        <v>17028.930715793198</v>
      </c>
      <c r="AF154" s="19">
        <f t="shared" si="540"/>
        <v>0</v>
      </c>
      <c r="AG154" s="19">
        <f t="shared" si="540"/>
        <v>0</v>
      </c>
      <c r="AH154" s="19">
        <f t="shared" si="540"/>
        <v>0</v>
      </c>
      <c r="AI154" s="19">
        <f t="shared" si="540"/>
        <v>0</v>
      </c>
      <c r="AJ154" s="19">
        <f t="shared" ref="AJ154:BQ154" si="541">AJ117</f>
        <v>0</v>
      </c>
      <c r="AK154" s="19">
        <f t="shared" si="541"/>
        <v>0</v>
      </c>
      <c r="AL154" s="19">
        <f t="shared" si="541"/>
        <v>0</v>
      </c>
      <c r="AM154" s="19">
        <f t="shared" si="541"/>
        <v>0</v>
      </c>
      <c r="AN154" s="19">
        <f t="shared" si="541"/>
        <v>0</v>
      </c>
      <c r="AO154" s="19">
        <f t="shared" si="541"/>
        <v>0</v>
      </c>
      <c r="AP154" s="19">
        <f t="shared" si="541"/>
        <v>0</v>
      </c>
      <c r="AQ154" s="19">
        <f t="shared" si="541"/>
        <v>0</v>
      </c>
      <c r="AR154" s="19">
        <f t="shared" si="541"/>
        <v>0</v>
      </c>
      <c r="AS154" s="19">
        <f t="shared" si="541"/>
        <v>0</v>
      </c>
      <c r="AT154" s="19">
        <f t="shared" si="541"/>
        <v>0</v>
      </c>
      <c r="AU154" s="19">
        <f t="shared" si="541"/>
        <v>0</v>
      </c>
      <c r="AV154" s="19">
        <f t="shared" si="541"/>
        <v>0</v>
      </c>
      <c r="AW154" s="19">
        <f t="shared" si="541"/>
        <v>0</v>
      </c>
      <c r="AX154" s="19">
        <f t="shared" si="541"/>
        <v>0</v>
      </c>
      <c r="AY154" s="19">
        <f t="shared" si="541"/>
        <v>0</v>
      </c>
      <c r="AZ154" s="19">
        <f t="shared" si="541"/>
        <v>0</v>
      </c>
      <c r="BA154" s="19">
        <f t="shared" si="541"/>
        <v>0</v>
      </c>
      <c r="BB154" s="19">
        <f t="shared" si="541"/>
        <v>0</v>
      </c>
      <c r="BC154" s="19">
        <f t="shared" si="541"/>
        <v>0</v>
      </c>
      <c r="BD154" s="19">
        <f t="shared" si="541"/>
        <v>0</v>
      </c>
      <c r="BE154" s="19">
        <f t="shared" si="541"/>
        <v>0</v>
      </c>
      <c r="BF154" s="19">
        <f t="shared" si="541"/>
        <v>0</v>
      </c>
      <c r="BG154" s="19">
        <f t="shared" si="541"/>
        <v>0</v>
      </c>
      <c r="BH154" s="19">
        <f t="shared" si="541"/>
        <v>0</v>
      </c>
      <c r="BI154" s="19">
        <f t="shared" si="541"/>
        <v>0</v>
      </c>
      <c r="BJ154" s="19">
        <f t="shared" si="541"/>
        <v>0</v>
      </c>
      <c r="BK154" s="19">
        <f t="shared" si="541"/>
        <v>0</v>
      </c>
      <c r="BL154" s="19">
        <f t="shared" si="541"/>
        <v>0</v>
      </c>
      <c r="BM154" s="19">
        <f t="shared" si="541"/>
        <v>0</v>
      </c>
      <c r="BN154" s="19">
        <f t="shared" si="541"/>
        <v>0</v>
      </c>
      <c r="BO154" s="19">
        <f t="shared" si="541"/>
        <v>0</v>
      </c>
      <c r="BP154" s="19">
        <f t="shared" si="541"/>
        <v>0</v>
      </c>
      <c r="BQ154" s="19">
        <f t="shared" si="541"/>
        <v>0</v>
      </c>
      <c r="BR154" s="19">
        <f t="shared" ref="BR154:BX154" si="542">BR117</f>
        <v>0</v>
      </c>
      <c r="BS154" s="19">
        <f t="shared" si="542"/>
        <v>0</v>
      </c>
      <c r="BT154" s="19">
        <f t="shared" si="542"/>
        <v>0</v>
      </c>
      <c r="BU154" s="19">
        <f t="shared" si="542"/>
        <v>0</v>
      </c>
      <c r="BV154" s="19">
        <f t="shared" si="542"/>
        <v>0</v>
      </c>
      <c r="BW154" s="19">
        <f t="shared" si="542"/>
        <v>0</v>
      </c>
      <c r="BX154" s="19">
        <f t="shared" si="542"/>
        <v>0</v>
      </c>
      <c r="BY154" s="4"/>
    </row>
    <row r="155" spans="1:77" ht="9.75" customHeight="1" x14ac:dyDescent="0.15">
      <c r="A155" s="4"/>
      <c r="B155" s="4"/>
      <c r="C155" s="4"/>
      <c r="D155" s="4" t="s">
        <v>59</v>
      </c>
      <c r="E155" s="15" t="str">
        <f>currency</f>
        <v>EUR</v>
      </c>
      <c r="F155" s="4"/>
      <c r="G155" s="19">
        <f t="shared" si="539"/>
        <v>-119394.98546890222</v>
      </c>
      <c r="H155" s="19"/>
      <c r="I155" s="19">
        <f t="shared" ref="I155:AI155" si="543">IF($F151="yes",I144,0)</f>
        <v>-9120</v>
      </c>
      <c r="J155" s="19">
        <f t="shared" si="543"/>
        <v>-9118.4886992044976</v>
      </c>
      <c r="K155" s="19">
        <f t="shared" si="543"/>
        <v>-8842.6007389856168</v>
      </c>
      <c r="L155" s="19">
        <f t="shared" si="543"/>
        <v>-8552.9183807557929</v>
      </c>
      <c r="M155" s="19">
        <f t="shared" si="543"/>
        <v>-8248.7519046144789</v>
      </c>
      <c r="N155" s="19">
        <f t="shared" si="543"/>
        <v>-7929.3771046660977</v>
      </c>
      <c r="O155" s="19">
        <f t="shared" si="543"/>
        <v>-7594.0335647202983</v>
      </c>
      <c r="P155" s="19">
        <f t="shared" si="543"/>
        <v>-7241.9228477772076</v>
      </c>
      <c r="Q155" s="19">
        <f t="shared" si="543"/>
        <v>-6872.206594986963</v>
      </c>
      <c r="R155" s="19">
        <f t="shared" si="543"/>
        <v>-6484.0045295572063</v>
      </c>
      <c r="S155" s="19">
        <f t="shared" si="543"/>
        <v>-6076.3923608559617</v>
      </c>
      <c r="T155" s="19">
        <f t="shared" si="543"/>
        <v>-5648.3995837196553</v>
      </c>
      <c r="U155" s="19">
        <f t="shared" si="543"/>
        <v>-5199.0071677265332</v>
      </c>
      <c r="V155" s="19">
        <f t="shared" si="543"/>
        <v>-4727.1451309337544</v>
      </c>
      <c r="W155" s="19">
        <f t="shared" si="543"/>
        <v>-4231.689992301337</v>
      </c>
      <c r="X155" s="19">
        <f t="shared" si="543"/>
        <v>-3711.4620967372994</v>
      </c>
      <c r="Y155" s="19">
        <f t="shared" si="543"/>
        <v>-3165.2228063950597</v>
      </c>
      <c r="Z155" s="19">
        <f t="shared" si="543"/>
        <v>-2591.6715515357077</v>
      </c>
      <c r="AA155" s="19">
        <f t="shared" si="543"/>
        <v>-1989.4427339333884</v>
      </c>
      <c r="AB155" s="19">
        <f t="shared" si="543"/>
        <v>-1357.1024754509529</v>
      </c>
      <c r="AC155" s="19">
        <f t="shared" si="543"/>
        <v>-693.14520404439565</v>
      </c>
      <c r="AD155" s="19">
        <f t="shared" si="543"/>
        <v>0</v>
      </c>
      <c r="AE155" s="19">
        <f t="shared" si="543"/>
        <v>0</v>
      </c>
      <c r="AF155" s="19">
        <f t="shared" si="543"/>
        <v>0</v>
      </c>
      <c r="AG155" s="19">
        <f t="shared" si="543"/>
        <v>0</v>
      </c>
      <c r="AH155" s="19">
        <f t="shared" si="543"/>
        <v>0</v>
      </c>
      <c r="AI155" s="19">
        <f t="shared" si="543"/>
        <v>0</v>
      </c>
      <c r="AJ155" s="19">
        <f t="shared" ref="AJ155:BQ155" si="544">IF($F151="yes",AJ144,0)</f>
        <v>0</v>
      </c>
      <c r="AK155" s="19">
        <f t="shared" si="544"/>
        <v>0</v>
      </c>
      <c r="AL155" s="19">
        <f t="shared" si="544"/>
        <v>0</v>
      </c>
      <c r="AM155" s="19">
        <f t="shared" si="544"/>
        <v>0</v>
      </c>
      <c r="AN155" s="19">
        <f t="shared" si="544"/>
        <v>0</v>
      </c>
      <c r="AO155" s="19">
        <f t="shared" si="544"/>
        <v>0</v>
      </c>
      <c r="AP155" s="19">
        <f t="shared" si="544"/>
        <v>0</v>
      </c>
      <c r="AQ155" s="19">
        <f t="shared" si="544"/>
        <v>0</v>
      </c>
      <c r="AR155" s="19">
        <f t="shared" si="544"/>
        <v>0</v>
      </c>
      <c r="AS155" s="19">
        <f t="shared" si="544"/>
        <v>0</v>
      </c>
      <c r="AT155" s="19">
        <f t="shared" si="544"/>
        <v>0</v>
      </c>
      <c r="AU155" s="19">
        <f t="shared" si="544"/>
        <v>0</v>
      </c>
      <c r="AV155" s="19">
        <f t="shared" si="544"/>
        <v>0</v>
      </c>
      <c r="AW155" s="19">
        <f t="shared" si="544"/>
        <v>0</v>
      </c>
      <c r="AX155" s="19">
        <f t="shared" si="544"/>
        <v>0</v>
      </c>
      <c r="AY155" s="19">
        <f t="shared" si="544"/>
        <v>0</v>
      </c>
      <c r="AZ155" s="19">
        <f t="shared" si="544"/>
        <v>0</v>
      </c>
      <c r="BA155" s="19">
        <f t="shared" si="544"/>
        <v>0</v>
      </c>
      <c r="BB155" s="19">
        <f t="shared" si="544"/>
        <v>0</v>
      </c>
      <c r="BC155" s="19">
        <f t="shared" si="544"/>
        <v>0</v>
      </c>
      <c r="BD155" s="19">
        <f t="shared" si="544"/>
        <v>0</v>
      </c>
      <c r="BE155" s="19">
        <f t="shared" si="544"/>
        <v>0</v>
      </c>
      <c r="BF155" s="19">
        <f t="shared" si="544"/>
        <v>0</v>
      </c>
      <c r="BG155" s="19">
        <f t="shared" si="544"/>
        <v>0</v>
      </c>
      <c r="BH155" s="19">
        <f t="shared" si="544"/>
        <v>0</v>
      </c>
      <c r="BI155" s="19">
        <f t="shared" si="544"/>
        <v>0</v>
      </c>
      <c r="BJ155" s="19">
        <f t="shared" si="544"/>
        <v>0</v>
      </c>
      <c r="BK155" s="19">
        <f t="shared" si="544"/>
        <v>0</v>
      </c>
      <c r="BL155" s="19">
        <f t="shared" si="544"/>
        <v>0</v>
      </c>
      <c r="BM155" s="19">
        <f t="shared" si="544"/>
        <v>0</v>
      </c>
      <c r="BN155" s="19">
        <f t="shared" si="544"/>
        <v>0</v>
      </c>
      <c r="BO155" s="19">
        <f t="shared" si="544"/>
        <v>0</v>
      </c>
      <c r="BP155" s="19">
        <f t="shared" si="544"/>
        <v>0</v>
      </c>
      <c r="BQ155" s="19">
        <f t="shared" si="544"/>
        <v>0</v>
      </c>
      <c r="BR155" s="19">
        <f t="shared" ref="BR155:BX155" si="545">IF($F151="yes",BR144,0)</f>
        <v>0</v>
      </c>
      <c r="BS155" s="19">
        <f t="shared" si="545"/>
        <v>0</v>
      </c>
      <c r="BT155" s="19">
        <f t="shared" si="545"/>
        <v>0</v>
      </c>
      <c r="BU155" s="19">
        <f t="shared" si="545"/>
        <v>0</v>
      </c>
      <c r="BV155" s="19">
        <f t="shared" si="545"/>
        <v>0</v>
      </c>
      <c r="BW155" s="19">
        <f t="shared" si="545"/>
        <v>0</v>
      </c>
      <c r="BX155" s="19">
        <f t="shared" si="545"/>
        <v>0</v>
      </c>
      <c r="BY155" s="4"/>
    </row>
    <row r="156" spans="1:77" ht="9.75" customHeight="1" x14ac:dyDescent="0.15">
      <c r="A156" s="4"/>
      <c r="B156" s="4"/>
      <c r="C156" s="4"/>
      <c r="D156" s="4" t="s">
        <v>60</v>
      </c>
      <c r="E156" s="15" t="str">
        <f>currency</f>
        <v>EUR</v>
      </c>
      <c r="F156" s="4"/>
      <c r="G156" s="19">
        <f t="shared" si="539"/>
        <v>0</v>
      </c>
      <c r="H156" s="19"/>
      <c r="I156" s="19">
        <f t="shared" ref="I156:AI156" si="546">$F$152 * SUM(I124:I126)</f>
        <v>0</v>
      </c>
      <c r="J156" s="19">
        <f t="shared" si="546"/>
        <v>0</v>
      </c>
      <c r="K156" s="19">
        <f t="shared" si="546"/>
        <v>0</v>
      </c>
      <c r="L156" s="19">
        <f t="shared" si="546"/>
        <v>0</v>
      </c>
      <c r="M156" s="19">
        <f t="shared" si="546"/>
        <v>0</v>
      </c>
      <c r="N156" s="19">
        <f t="shared" si="546"/>
        <v>0</v>
      </c>
      <c r="O156" s="19">
        <f t="shared" si="546"/>
        <v>0</v>
      </c>
      <c r="P156" s="19">
        <f t="shared" si="546"/>
        <v>0</v>
      </c>
      <c r="Q156" s="19">
        <f t="shared" si="546"/>
        <v>0</v>
      </c>
      <c r="R156" s="19">
        <f t="shared" si="546"/>
        <v>0</v>
      </c>
      <c r="S156" s="19">
        <f t="shared" si="546"/>
        <v>0</v>
      </c>
      <c r="T156" s="19">
        <f t="shared" si="546"/>
        <v>0</v>
      </c>
      <c r="U156" s="19">
        <f t="shared" si="546"/>
        <v>0</v>
      </c>
      <c r="V156" s="19">
        <f t="shared" si="546"/>
        <v>0</v>
      </c>
      <c r="W156" s="19">
        <f t="shared" si="546"/>
        <v>0</v>
      </c>
      <c r="X156" s="19">
        <f t="shared" si="546"/>
        <v>0</v>
      </c>
      <c r="Y156" s="19">
        <f t="shared" si="546"/>
        <v>0</v>
      </c>
      <c r="Z156" s="19">
        <f t="shared" si="546"/>
        <v>0</v>
      </c>
      <c r="AA156" s="19">
        <f t="shared" si="546"/>
        <v>0</v>
      </c>
      <c r="AB156" s="19">
        <f t="shared" si="546"/>
        <v>0</v>
      </c>
      <c r="AC156" s="19">
        <f t="shared" si="546"/>
        <v>0</v>
      </c>
      <c r="AD156" s="19">
        <f t="shared" si="546"/>
        <v>0</v>
      </c>
      <c r="AE156" s="19">
        <f t="shared" si="546"/>
        <v>0</v>
      </c>
      <c r="AF156" s="19">
        <f t="shared" si="546"/>
        <v>0</v>
      </c>
      <c r="AG156" s="19">
        <f t="shared" si="546"/>
        <v>0</v>
      </c>
      <c r="AH156" s="19">
        <f t="shared" si="546"/>
        <v>0</v>
      </c>
      <c r="AI156" s="19">
        <f t="shared" si="546"/>
        <v>0</v>
      </c>
      <c r="AJ156" s="19">
        <f t="shared" ref="AJ156:BQ156" si="547">$F$152 * SUM(AJ124:AJ126)</f>
        <v>0</v>
      </c>
      <c r="AK156" s="19">
        <f t="shared" si="547"/>
        <v>0</v>
      </c>
      <c r="AL156" s="19">
        <f t="shared" si="547"/>
        <v>0</v>
      </c>
      <c r="AM156" s="19">
        <f t="shared" si="547"/>
        <v>0</v>
      </c>
      <c r="AN156" s="19">
        <f t="shared" si="547"/>
        <v>0</v>
      </c>
      <c r="AO156" s="19">
        <f t="shared" si="547"/>
        <v>0</v>
      </c>
      <c r="AP156" s="19">
        <f t="shared" si="547"/>
        <v>0</v>
      </c>
      <c r="AQ156" s="19">
        <f t="shared" si="547"/>
        <v>0</v>
      </c>
      <c r="AR156" s="19">
        <f t="shared" si="547"/>
        <v>0</v>
      </c>
      <c r="AS156" s="19">
        <f t="shared" si="547"/>
        <v>0</v>
      </c>
      <c r="AT156" s="19">
        <f t="shared" si="547"/>
        <v>0</v>
      </c>
      <c r="AU156" s="19">
        <f t="shared" si="547"/>
        <v>0</v>
      </c>
      <c r="AV156" s="19">
        <f t="shared" si="547"/>
        <v>0</v>
      </c>
      <c r="AW156" s="19">
        <f t="shared" si="547"/>
        <v>0</v>
      </c>
      <c r="AX156" s="19">
        <f t="shared" si="547"/>
        <v>0</v>
      </c>
      <c r="AY156" s="19">
        <f t="shared" si="547"/>
        <v>0</v>
      </c>
      <c r="AZ156" s="19">
        <f t="shared" si="547"/>
        <v>0</v>
      </c>
      <c r="BA156" s="19">
        <f t="shared" si="547"/>
        <v>0</v>
      </c>
      <c r="BB156" s="19">
        <f t="shared" si="547"/>
        <v>0</v>
      </c>
      <c r="BC156" s="19">
        <f t="shared" si="547"/>
        <v>0</v>
      </c>
      <c r="BD156" s="19">
        <f t="shared" si="547"/>
        <v>0</v>
      </c>
      <c r="BE156" s="19">
        <f t="shared" si="547"/>
        <v>0</v>
      </c>
      <c r="BF156" s="19">
        <f t="shared" si="547"/>
        <v>0</v>
      </c>
      <c r="BG156" s="19">
        <f t="shared" si="547"/>
        <v>0</v>
      </c>
      <c r="BH156" s="19">
        <f t="shared" si="547"/>
        <v>0</v>
      </c>
      <c r="BI156" s="19">
        <f t="shared" si="547"/>
        <v>0</v>
      </c>
      <c r="BJ156" s="19">
        <f t="shared" si="547"/>
        <v>0</v>
      </c>
      <c r="BK156" s="19">
        <f t="shared" si="547"/>
        <v>0</v>
      </c>
      <c r="BL156" s="19">
        <f t="shared" si="547"/>
        <v>0</v>
      </c>
      <c r="BM156" s="19">
        <f t="shared" si="547"/>
        <v>0</v>
      </c>
      <c r="BN156" s="19">
        <f t="shared" si="547"/>
        <v>0</v>
      </c>
      <c r="BO156" s="19">
        <f t="shared" si="547"/>
        <v>0</v>
      </c>
      <c r="BP156" s="19">
        <f t="shared" si="547"/>
        <v>0</v>
      </c>
      <c r="BQ156" s="19">
        <f t="shared" si="547"/>
        <v>0</v>
      </c>
      <c r="BR156" s="19">
        <f t="shared" ref="BR156:BX156" si="548">$F$152 * SUM(BR124:BR126)</f>
        <v>0</v>
      </c>
      <c r="BS156" s="19">
        <f t="shared" si="548"/>
        <v>0</v>
      </c>
      <c r="BT156" s="19">
        <f t="shared" si="548"/>
        <v>0</v>
      </c>
      <c r="BU156" s="19">
        <f t="shared" si="548"/>
        <v>0</v>
      </c>
      <c r="BV156" s="19">
        <f t="shared" si="548"/>
        <v>0</v>
      </c>
      <c r="BW156" s="19">
        <f t="shared" si="548"/>
        <v>0</v>
      </c>
      <c r="BX156" s="19">
        <f t="shared" si="548"/>
        <v>0</v>
      </c>
      <c r="BY156" s="4"/>
    </row>
    <row r="157" spans="1:77" ht="9.75" customHeight="1" x14ac:dyDescent="0.15">
      <c r="A157" s="4"/>
      <c r="B157" s="4"/>
      <c r="C157" s="4"/>
      <c r="D157" s="140" t="s">
        <v>61</v>
      </c>
      <c r="E157" s="15" t="str">
        <f>currency</f>
        <v>EUR</v>
      </c>
      <c r="F157" s="140"/>
      <c r="G157" s="141">
        <f t="shared" si="539"/>
        <v>133137.10051877974</v>
      </c>
      <c r="H157" s="140"/>
      <c r="I157" s="142">
        <f t="shared" ref="I157:AI157" si="549">SUBTOTAL(9,I154:I156)</f>
        <v>-9120</v>
      </c>
      <c r="J157" s="142">
        <f t="shared" si="549"/>
        <v>-4430.4876008438405</v>
      </c>
      <c r="K157" s="142">
        <f t="shared" si="549"/>
        <v>-1115.5207363856161</v>
      </c>
      <c r="L157" s="142">
        <f t="shared" si="549"/>
        <v>-514.43705405101355</v>
      </c>
      <c r="M157" s="142">
        <f t="shared" si="549"/>
        <v>113.68021955650511</v>
      </c>
      <c r="N157" s="142">
        <f t="shared" si="549"/>
        <v>770.06103410897504</v>
      </c>
      <c r="O157" s="142">
        <f t="shared" si="549"/>
        <v>1455.9919310474097</v>
      </c>
      <c r="P157" s="142">
        <f t="shared" si="549"/>
        <v>2172.8186754699409</v>
      </c>
      <c r="Q157" s="142">
        <f t="shared" si="549"/>
        <v>2921.9490116470461</v>
      </c>
      <c r="R157" s="142">
        <f t="shared" si="549"/>
        <v>3704.8555480241548</v>
      </c>
      <c r="S157" s="142">
        <f t="shared" si="549"/>
        <v>4523.078777851928</v>
      </c>
      <c r="T157" s="142">
        <f t="shared" si="549"/>
        <v>5378.2302418781628</v>
      </c>
      <c r="U157" s="142">
        <f t="shared" si="549"/>
        <v>6271.9958398428789</v>
      </c>
      <c r="V157" s="142">
        <f t="shared" si="549"/>
        <v>7206.1392978407048</v>
      </c>
      <c r="W157" s="142">
        <f t="shared" si="549"/>
        <v>8182.505798952734</v>
      </c>
      <c r="X157" s="142">
        <f t="shared" si="549"/>
        <v>9203.0257849043119</v>
      </c>
      <c r="Y157" s="142">
        <f t="shared" si="549"/>
        <v>10269.718936876707</v>
      </c>
      <c r="Z157" s="142">
        <f t="shared" si="549"/>
        <v>11384.698343989912</v>
      </c>
      <c r="AA157" s="142">
        <f t="shared" si="549"/>
        <v>12550.174868381917</v>
      </c>
      <c r="AB157" s="142">
        <f t="shared" si="549"/>
        <v>13768.461716237656</v>
      </c>
      <c r="AC157" s="142">
        <f t="shared" si="549"/>
        <v>15041.979224569268</v>
      </c>
      <c r="AD157" s="142">
        <f t="shared" si="549"/>
        <v>16369.249943086797</v>
      </c>
      <c r="AE157" s="142">
        <f t="shared" si="549"/>
        <v>17028.930715793198</v>
      </c>
      <c r="AF157" s="142">
        <f t="shared" si="549"/>
        <v>0</v>
      </c>
      <c r="AG157" s="142">
        <f t="shared" si="549"/>
        <v>0</v>
      </c>
      <c r="AH157" s="142">
        <f t="shared" si="549"/>
        <v>0</v>
      </c>
      <c r="AI157" s="142">
        <f t="shared" si="549"/>
        <v>0</v>
      </c>
      <c r="AJ157" s="142">
        <f t="shared" ref="AJ157:BQ157" si="550">SUBTOTAL(9,AJ154:AJ156)</f>
        <v>0</v>
      </c>
      <c r="AK157" s="142">
        <f t="shared" si="550"/>
        <v>0</v>
      </c>
      <c r="AL157" s="142">
        <f t="shared" si="550"/>
        <v>0</v>
      </c>
      <c r="AM157" s="142">
        <f t="shared" si="550"/>
        <v>0</v>
      </c>
      <c r="AN157" s="142">
        <f t="shared" si="550"/>
        <v>0</v>
      </c>
      <c r="AO157" s="142">
        <f t="shared" si="550"/>
        <v>0</v>
      </c>
      <c r="AP157" s="142">
        <f t="shared" si="550"/>
        <v>0</v>
      </c>
      <c r="AQ157" s="142">
        <f t="shared" si="550"/>
        <v>0</v>
      </c>
      <c r="AR157" s="142">
        <f t="shared" si="550"/>
        <v>0</v>
      </c>
      <c r="AS157" s="142">
        <f t="shared" si="550"/>
        <v>0</v>
      </c>
      <c r="AT157" s="142">
        <f t="shared" si="550"/>
        <v>0</v>
      </c>
      <c r="AU157" s="142">
        <f t="shared" si="550"/>
        <v>0</v>
      </c>
      <c r="AV157" s="142">
        <f t="shared" si="550"/>
        <v>0</v>
      </c>
      <c r="AW157" s="142">
        <f t="shared" si="550"/>
        <v>0</v>
      </c>
      <c r="AX157" s="142">
        <f t="shared" si="550"/>
        <v>0</v>
      </c>
      <c r="AY157" s="142">
        <f t="shared" si="550"/>
        <v>0</v>
      </c>
      <c r="AZ157" s="142">
        <f t="shared" si="550"/>
        <v>0</v>
      </c>
      <c r="BA157" s="142">
        <f t="shared" si="550"/>
        <v>0</v>
      </c>
      <c r="BB157" s="142">
        <f t="shared" si="550"/>
        <v>0</v>
      </c>
      <c r="BC157" s="142">
        <f t="shared" si="550"/>
        <v>0</v>
      </c>
      <c r="BD157" s="142">
        <f t="shared" si="550"/>
        <v>0</v>
      </c>
      <c r="BE157" s="142">
        <f t="shared" si="550"/>
        <v>0</v>
      </c>
      <c r="BF157" s="142">
        <f t="shared" si="550"/>
        <v>0</v>
      </c>
      <c r="BG157" s="142">
        <f t="shared" si="550"/>
        <v>0</v>
      </c>
      <c r="BH157" s="142">
        <f t="shared" si="550"/>
        <v>0</v>
      </c>
      <c r="BI157" s="142">
        <f t="shared" si="550"/>
        <v>0</v>
      </c>
      <c r="BJ157" s="142">
        <f t="shared" si="550"/>
        <v>0</v>
      </c>
      <c r="BK157" s="142">
        <f t="shared" si="550"/>
        <v>0</v>
      </c>
      <c r="BL157" s="142">
        <f t="shared" si="550"/>
        <v>0</v>
      </c>
      <c r="BM157" s="142">
        <f t="shared" si="550"/>
        <v>0</v>
      </c>
      <c r="BN157" s="142">
        <f t="shared" si="550"/>
        <v>0</v>
      </c>
      <c r="BO157" s="142">
        <f t="shared" si="550"/>
        <v>0</v>
      </c>
      <c r="BP157" s="142">
        <f t="shared" si="550"/>
        <v>0</v>
      </c>
      <c r="BQ157" s="142">
        <f t="shared" si="550"/>
        <v>0</v>
      </c>
      <c r="BR157" s="142">
        <f t="shared" ref="BR157:BX157" si="551">SUBTOTAL(9,BR154:BR156)</f>
        <v>0</v>
      </c>
      <c r="BS157" s="142">
        <f t="shared" si="551"/>
        <v>0</v>
      </c>
      <c r="BT157" s="142">
        <f t="shared" si="551"/>
        <v>0</v>
      </c>
      <c r="BU157" s="142">
        <f t="shared" si="551"/>
        <v>0</v>
      </c>
      <c r="BV157" s="142">
        <f t="shared" si="551"/>
        <v>0</v>
      </c>
      <c r="BW157" s="142">
        <f t="shared" si="551"/>
        <v>0</v>
      </c>
      <c r="BX157" s="142">
        <f t="shared" si="551"/>
        <v>0</v>
      </c>
      <c r="BY157" s="4"/>
    </row>
    <row r="158" spans="1:77" ht="9.75" customHeight="1" x14ac:dyDescent="0.15">
      <c r="A158" s="4"/>
      <c r="B158" s="4"/>
      <c r="C158" s="4"/>
      <c r="D158" s="24"/>
      <c r="E158" s="15"/>
      <c r="F158" s="4"/>
      <c r="G158" s="19"/>
      <c r="H158" s="19"/>
      <c r="I158" s="19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</row>
    <row r="159" spans="1:77" ht="9.75" customHeight="1" x14ac:dyDescent="0.15">
      <c r="A159" s="4"/>
      <c r="B159" s="4"/>
      <c r="C159" s="4"/>
      <c r="D159" s="90" t="str">
        <f>Inputs!I25</f>
        <v>Rental income tax rate</v>
      </c>
      <c r="E159" s="90" t="str">
        <f>Inputs!J25</f>
        <v>%</v>
      </c>
      <c r="F159" s="105">
        <f>Inputs!K25</f>
        <v>0.2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</row>
    <row r="160" spans="1:77" ht="9.75" customHeight="1" x14ac:dyDescent="0.15">
      <c r="A160" s="4"/>
      <c r="B160" s="4"/>
      <c r="C160" s="4"/>
      <c r="D160" s="4" t="s">
        <v>65</v>
      </c>
      <c r="E160" s="4" t="str">
        <f>currency</f>
        <v>EUR</v>
      </c>
      <c r="F160" s="4"/>
      <c r="G160" s="19">
        <f>SUM(I160:BX160)</f>
        <v>-29663.50918201204</v>
      </c>
      <c r="H160" s="4"/>
      <c r="I160" s="22">
        <f t="shared" ref="I160:AI160" si="552">-MAX(I157,0)*$F$159</f>
        <v>0</v>
      </c>
      <c r="J160" s="22">
        <f t="shared" si="552"/>
        <v>0</v>
      </c>
      <c r="K160" s="22">
        <f t="shared" si="552"/>
        <v>0</v>
      </c>
      <c r="L160" s="22">
        <f t="shared" si="552"/>
        <v>0</v>
      </c>
      <c r="M160" s="22">
        <f t="shared" si="552"/>
        <v>-22.736043911301024</v>
      </c>
      <c r="N160" s="22">
        <f t="shared" si="552"/>
        <v>-154.01220682179502</v>
      </c>
      <c r="O160" s="22">
        <f t="shared" si="552"/>
        <v>-291.19838620948195</v>
      </c>
      <c r="P160" s="22">
        <f t="shared" si="552"/>
        <v>-434.56373509398821</v>
      </c>
      <c r="Q160" s="22">
        <f t="shared" si="552"/>
        <v>-584.38980232940924</v>
      </c>
      <c r="R160" s="22">
        <f t="shared" si="552"/>
        <v>-740.97110960483099</v>
      </c>
      <c r="S160" s="22">
        <f t="shared" si="552"/>
        <v>-904.61575557038566</v>
      </c>
      <c r="T160" s="22">
        <f t="shared" si="552"/>
        <v>-1075.6460483756325</v>
      </c>
      <c r="U160" s="22">
        <f t="shared" si="552"/>
        <v>-1254.399167968576</v>
      </c>
      <c r="V160" s="22">
        <f t="shared" si="552"/>
        <v>-1441.227859568141</v>
      </c>
      <c r="W160" s="22">
        <f t="shared" si="552"/>
        <v>-1636.5011597905468</v>
      </c>
      <c r="X160" s="22">
        <f t="shared" si="552"/>
        <v>-1840.6051569808624</v>
      </c>
      <c r="Y160" s="22">
        <f t="shared" si="552"/>
        <v>-2053.9437873753413</v>
      </c>
      <c r="Z160" s="22">
        <f t="shared" si="552"/>
        <v>-2276.9396687979824</v>
      </c>
      <c r="AA160" s="22">
        <f t="shared" si="552"/>
        <v>-2510.0349736763837</v>
      </c>
      <c r="AB160" s="22">
        <f t="shared" si="552"/>
        <v>-2753.6923432475314</v>
      </c>
      <c r="AC160" s="22">
        <f t="shared" si="552"/>
        <v>-3008.3958449138536</v>
      </c>
      <c r="AD160" s="22">
        <f t="shared" si="552"/>
        <v>-3273.8499886173595</v>
      </c>
      <c r="AE160" s="22">
        <f t="shared" si="552"/>
        <v>-3405.7861431586398</v>
      </c>
      <c r="AF160" s="22">
        <f t="shared" si="552"/>
        <v>0</v>
      </c>
      <c r="AG160" s="22">
        <f t="shared" si="552"/>
        <v>0</v>
      </c>
      <c r="AH160" s="22">
        <f t="shared" si="552"/>
        <v>0</v>
      </c>
      <c r="AI160" s="22">
        <f t="shared" si="552"/>
        <v>0</v>
      </c>
      <c r="AJ160" s="22">
        <f t="shared" ref="AJ160:BQ160" si="553">-MAX(AJ157,0)*$F$159</f>
        <v>0</v>
      </c>
      <c r="AK160" s="22">
        <f t="shared" si="553"/>
        <v>0</v>
      </c>
      <c r="AL160" s="22">
        <f t="shared" si="553"/>
        <v>0</v>
      </c>
      <c r="AM160" s="22">
        <f t="shared" si="553"/>
        <v>0</v>
      </c>
      <c r="AN160" s="22">
        <f t="shared" si="553"/>
        <v>0</v>
      </c>
      <c r="AO160" s="22">
        <f t="shared" si="553"/>
        <v>0</v>
      </c>
      <c r="AP160" s="22">
        <f t="shared" si="553"/>
        <v>0</v>
      </c>
      <c r="AQ160" s="22">
        <f t="shared" si="553"/>
        <v>0</v>
      </c>
      <c r="AR160" s="22">
        <f t="shared" si="553"/>
        <v>0</v>
      </c>
      <c r="AS160" s="22">
        <f t="shared" si="553"/>
        <v>0</v>
      </c>
      <c r="AT160" s="22">
        <f t="shared" si="553"/>
        <v>0</v>
      </c>
      <c r="AU160" s="22">
        <f t="shared" si="553"/>
        <v>0</v>
      </c>
      <c r="AV160" s="22">
        <f t="shared" si="553"/>
        <v>0</v>
      </c>
      <c r="AW160" s="22">
        <f t="shared" si="553"/>
        <v>0</v>
      </c>
      <c r="AX160" s="22">
        <f t="shared" si="553"/>
        <v>0</v>
      </c>
      <c r="AY160" s="22">
        <f t="shared" si="553"/>
        <v>0</v>
      </c>
      <c r="AZ160" s="22">
        <f t="shared" si="553"/>
        <v>0</v>
      </c>
      <c r="BA160" s="22">
        <f t="shared" si="553"/>
        <v>0</v>
      </c>
      <c r="BB160" s="22">
        <f t="shared" si="553"/>
        <v>0</v>
      </c>
      <c r="BC160" s="22">
        <f t="shared" si="553"/>
        <v>0</v>
      </c>
      <c r="BD160" s="22">
        <f t="shared" si="553"/>
        <v>0</v>
      </c>
      <c r="BE160" s="22">
        <f t="shared" si="553"/>
        <v>0</v>
      </c>
      <c r="BF160" s="22">
        <f t="shared" si="553"/>
        <v>0</v>
      </c>
      <c r="BG160" s="22">
        <f t="shared" si="553"/>
        <v>0</v>
      </c>
      <c r="BH160" s="22">
        <f t="shared" si="553"/>
        <v>0</v>
      </c>
      <c r="BI160" s="22">
        <f t="shared" si="553"/>
        <v>0</v>
      </c>
      <c r="BJ160" s="22">
        <f t="shared" si="553"/>
        <v>0</v>
      </c>
      <c r="BK160" s="22">
        <f t="shared" si="553"/>
        <v>0</v>
      </c>
      <c r="BL160" s="22">
        <f t="shared" si="553"/>
        <v>0</v>
      </c>
      <c r="BM160" s="22">
        <f t="shared" si="553"/>
        <v>0</v>
      </c>
      <c r="BN160" s="22">
        <f t="shared" si="553"/>
        <v>0</v>
      </c>
      <c r="BO160" s="22">
        <f t="shared" si="553"/>
        <v>0</v>
      </c>
      <c r="BP160" s="22">
        <f t="shared" si="553"/>
        <v>0</v>
      </c>
      <c r="BQ160" s="22">
        <f t="shared" si="553"/>
        <v>0</v>
      </c>
      <c r="BR160" s="22">
        <f t="shared" ref="BR160:BX160" si="554">-MAX(BR157,0)*$F$159</f>
        <v>0</v>
      </c>
      <c r="BS160" s="22">
        <f t="shared" si="554"/>
        <v>0</v>
      </c>
      <c r="BT160" s="22">
        <f t="shared" si="554"/>
        <v>0</v>
      </c>
      <c r="BU160" s="22">
        <f t="shared" si="554"/>
        <v>0</v>
      </c>
      <c r="BV160" s="22">
        <f t="shared" si="554"/>
        <v>0</v>
      </c>
      <c r="BW160" s="22">
        <f t="shared" si="554"/>
        <v>0</v>
      </c>
      <c r="BX160" s="22">
        <f t="shared" si="554"/>
        <v>0</v>
      </c>
      <c r="BY160" s="4"/>
    </row>
    <row r="161" spans="1:77" ht="9.75" customHeight="1" x14ac:dyDescent="0.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</row>
    <row r="162" spans="1:77" ht="9.7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</row>
    <row r="163" spans="1:77" ht="9.75" customHeight="1" x14ac:dyDescent="0.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</row>
    <row r="164" spans="1:77" ht="9.75" customHeight="1" x14ac:dyDescent="0.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</row>
    <row r="165" spans="1:77" ht="9.75" customHeight="1" x14ac:dyDescent="0.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</row>
    <row r="166" spans="1:77" ht="9.75" customHeight="1" x14ac:dyDescent="0.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</row>
    <row r="167" spans="1:77" ht="9.75" customHeight="1" x14ac:dyDescent="0.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</row>
    <row r="168" spans="1:77" ht="9.75" customHeight="1" x14ac:dyDescent="0.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</row>
    <row r="169" spans="1:77" ht="9.75" customHeight="1" x14ac:dyDescent="0.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</row>
    <row r="170" spans="1:77" ht="9.75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</row>
    <row r="171" spans="1:77" ht="9.75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</row>
    <row r="172" spans="1:77" ht="9.75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</row>
    <row r="173" spans="1:77" ht="9.75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</row>
    <row r="174" spans="1:77" ht="9.75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</row>
    <row r="175" spans="1:77" ht="9.75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</row>
    <row r="176" spans="1:77" ht="9.75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</row>
    <row r="177" spans="1:77" ht="9.75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</row>
    <row r="178" spans="1:77" ht="9.75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</row>
    <row r="179" spans="1:77" ht="9.75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</row>
    <row r="180" spans="1:77" ht="9.75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</row>
    <row r="181" spans="1:77" ht="9.75" customHeight="1" x14ac:dyDescent="0.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</row>
    <row r="182" spans="1:77" ht="9.75" customHeight="1" x14ac:dyDescent="0.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</row>
    <row r="183" spans="1:77" ht="9.75" customHeight="1" x14ac:dyDescent="0.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</row>
    <row r="184" spans="1:77" ht="9.75" customHeight="1" x14ac:dyDescent="0.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</row>
    <row r="185" spans="1:77" ht="9.75" customHeight="1" x14ac:dyDescent="0.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</row>
    <row r="186" spans="1:77" ht="9.75" customHeight="1" x14ac:dyDescent="0.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</row>
    <row r="187" spans="1:77" ht="9.75" customHeight="1" x14ac:dyDescent="0.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</row>
    <row r="188" spans="1:77" ht="9.75" customHeight="1" x14ac:dyDescent="0.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</row>
    <row r="189" spans="1:77" ht="9.75" customHeight="1" x14ac:dyDescent="0.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</row>
    <row r="190" spans="1:77" ht="9.75" customHeight="1" x14ac:dyDescent="0.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</row>
    <row r="191" spans="1:77" ht="9.75" customHeight="1" x14ac:dyDescent="0.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</row>
    <row r="192" spans="1:77" ht="9.75" customHeight="1" x14ac:dyDescent="0.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</row>
    <row r="193" spans="1:77" ht="9.75" customHeight="1" x14ac:dyDescent="0.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</row>
    <row r="194" spans="1:77" ht="9.75" customHeight="1" x14ac:dyDescent="0.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</row>
    <row r="195" spans="1:77" ht="9.75" customHeight="1" x14ac:dyDescent="0.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</row>
    <row r="196" spans="1:77" ht="9.75" customHeight="1" x14ac:dyDescent="0.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</row>
    <row r="197" spans="1:77" ht="9.75" customHeight="1" x14ac:dyDescent="0.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</row>
    <row r="198" spans="1:77" ht="9.75" customHeight="1" x14ac:dyDescent="0.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</row>
    <row r="199" spans="1:77" ht="9.75" customHeight="1" x14ac:dyDescent="0.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</row>
    <row r="200" spans="1:77" ht="9.75" customHeight="1" x14ac:dyDescent="0.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</row>
    <row r="201" spans="1:77" ht="9.75" customHeight="1" x14ac:dyDescent="0.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</row>
    <row r="202" spans="1:77" ht="9.75" customHeight="1" x14ac:dyDescent="0.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</row>
    <row r="203" spans="1:77" ht="9.75" customHeight="1" x14ac:dyDescent="0.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</row>
    <row r="204" spans="1:77" ht="9.75" customHeight="1" x14ac:dyDescent="0.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</row>
    <row r="205" spans="1:77" ht="9.75" customHeight="1" x14ac:dyDescent="0.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</row>
    <row r="206" spans="1:77" ht="9.75" customHeight="1" x14ac:dyDescent="0.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</row>
    <row r="207" spans="1:77" ht="9.75" customHeight="1" x14ac:dyDescent="0.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</row>
    <row r="208" spans="1:77" ht="9.75" customHeight="1" x14ac:dyDescent="0.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</row>
    <row r="209" spans="1:77" ht="9.75" customHeight="1" x14ac:dyDescent="0.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</row>
    <row r="210" spans="1:77" ht="9.75" customHeight="1" x14ac:dyDescent="0.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</row>
    <row r="211" spans="1:77" ht="9.75" customHeight="1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</row>
    <row r="212" spans="1:77" ht="9.75" customHeight="1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</row>
    <row r="213" spans="1:77" ht="9.75" customHeight="1" x14ac:dyDescent="0.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</row>
    <row r="214" spans="1:77" ht="9.75" customHeight="1" x14ac:dyDescent="0.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</row>
    <row r="215" spans="1:77" ht="9.75" customHeight="1" x14ac:dyDescent="0.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</row>
    <row r="216" spans="1:77" ht="9.75" customHeight="1" x14ac:dyDescent="0.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</row>
    <row r="217" spans="1:77" ht="9.75" customHeight="1" x14ac:dyDescent="0.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</row>
    <row r="218" spans="1:77" ht="9.75" customHeight="1" x14ac:dyDescent="0.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</row>
    <row r="219" spans="1:77" ht="9.75" customHeight="1" x14ac:dyDescent="0.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</row>
    <row r="220" spans="1:77" ht="9.75" customHeight="1" x14ac:dyDescent="0.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</row>
    <row r="221" spans="1:77" ht="9.75" customHeight="1" x14ac:dyDescent="0.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</row>
    <row r="222" spans="1:77" ht="9.75" customHeight="1" x14ac:dyDescent="0.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</row>
    <row r="223" spans="1:77" ht="9.75" customHeight="1" x14ac:dyDescent="0.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</row>
    <row r="224" spans="1:77" ht="9.75" customHeight="1" x14ac:dyDescent="0.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</row>
    <row r="225" spans="1:77" ht="9.75" customHeight="1" x14ac:dyDescent="0.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</row>
    <row r="226" spans="1:77" ht="9.75" customHeight="1" x14ac:dyDescent="0.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</row>
    <row r="227" spans="1:77" ht="9.75" customHeight="1" x14ac:dyDescent="0.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</row>
    <row r="228" spans="1:77" ht="9.75" customHeight="1" x14ac:dyDescent="0.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</row>
    <row r="229" spans="1:77" ht="9.75" customHeight="1" x14ac:dyDescent="0.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</row>
    <row r="230" spans="1:77" ht="9.75" customHeight="1" x14ac:dyDescent="0.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</row>
    <row r="231" spans="1:77" ht="9.75" customHeight="1" x14ac:dyDescent="0.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</row>
    <row r="232" spans="1:77" ht="9.75" customHeight="1" x14ac:dyDescent="0.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</row>
    <row r="233" spans="1:77" ht="9.75" customHeight="1" x14ac:dyDescent="0.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</row>
    <row r="234" spans="1:77" ht="9.75" customHeight="1" x14ac:dyDescent="0.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</row>
    <row r="235" spans="1:77" ht="9.75" customHeight="1" x14ac:dyDescent="0.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</row>
    <row r="236" spans="1:77" ht="9.75" customHeight="1" x14ac:dyDescent="0.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</row>
    <row r="237" spans="1:77" ht="9.75" customHeight="1" x14ac:dyDescent="0.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</row>
    <row r="238" spans="1:77" ht="9.75" customHeight="1" x14ac:dyDescent="0.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</row>
    <row r="239" spans="1:77" ht="9.75" customHeight="1" x14ac:dyDescent="0.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</row>
    <row r="240" spans="1:77" ht="9.75" customHeight="1" x14ac:dyDescent="0.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</row>
    <row r="241" spans="1:77" ht="9.75" customHeight="1" x14ac:dyDescent="0.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</row>
    <row r="242" spans="1:77" ht="9.75" customHeight="1" x14ac:dyDescent="0.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</row>
    <row r="243" spans="1:77" ht="9.75" customHeight="1" x14ac:dyDescent="0.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</row>
    <row r="244" spans="1:77" ht="9.75" customHeight="1" x14ac:dyDescent="0.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</row>
    <row r="245" spans="1:77" ht="9.75" customHeight="1" x14ac:dyDescent="0.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</row>
    <row r="246" spans="1:77" ht="9.75" customHeight="1" x14ac:dyDescent="0.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</row>
    <row r="247" spans="1:77" ht="9.75" customHeight="1" x14ac:dyDescent="0.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</row>
    <row r="248" spans="1:77" ht="9.75" customHeight="1" x14ac:dyDescent="0.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</row>
    <row r="249" spans="1:77" ht="9.75" customHeight="1" x14ac:dyDescent="0.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</row>
    <row r="250" spans="1:77" ht="9.75" customHeight="1" x14ac:dyDescent="0.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</row>
    <row r="251" spans="1:77" ht="9.75" customHeight="1" x14ac:dyDescent="0.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</row>
    <row r="252" spans="1:77" ht="9.75" customHeight="1" x14ac:dyDescent="0.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</row>
    <row r="253" spans="1:77" ht="9.75" customHeight="1" x14ac:dyDescent="0.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</row>
    <row r="254" spans="1:77" ht="9.75" customHeight="1" x14ac:dyDescent="0.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</row>
    <row r="255" spans="1:77" ht="9.75" customHeight="1" x14ac:dyDescent="0.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</row>
    <row r="256" spans="1:77" ht="9.75" customHeight="1" x14ac:dyDescent="0.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</row>
    <row r="257" spans="1:77" ht="9.75" customHeight="1" x14ac:dyDescent="0.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</row>
    <row r="258" spans="1:77" ht="9.75" customHeight="1" x14ac:dyDescent="0.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</row>
    <row r="259" spans="1:77" ht="9.75" customHeight="1" x14ac:dyDescent="0.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</row>
    <row r="260" spans="1:77" ht="9.75" customHeight="1" x14ac:dyDescent="0.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</row>
    <row r="261" spans="1:77" ht="9.75" customHeight="1" x14ac:dyDescent="0.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</row>
    <row r="262" spans="1:77" ht="9.75" customHeight="1" x14ac:dyDescent="0.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</row>
    <row r="263" spans="1:77" ht="9.75" customHeight="1" x14ac:dyDescent="0.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</row>
    <row r="264" spans="1:77" ht="9.75" customHeight="1" x14ac:dyDescent="0.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</row>
    <row r="265" spans="1:77" ht="9.75" customHeight="1" x14ac:dyDescent="0.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</row>
    <row r="266" spans="1:77" ht="9.75" customHeight="1" x14ac:dyDescent="0.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</row>
    <row r="267" spans="1:77" ht="9.75" customHeight="1" x14ac:dyDescent="0.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</row>
    <row r="268" spans="1:77" ht="9.75" customHeight="1" x14ac:dyDescent="0.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</row>
    <row r="269" spans="1:77" ht="9.75" customHeight="1" x14ac:dyDescent="0.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</row>
    <row r="270" spans="1:77" ht="9.75" customHeight="1" x14ac:dyDescent="0.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</row>
    <row r="271" spans="1:77" ht="9.75" customHeight="1" x14ac:dyDescent="0.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</row>
    <row r="272" spans="1:77" ht="9.75" customHeight="1" x14ac:dyDescent="0.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</row>
    <row r="273" spans="1:77" ht="9.75" customHeight="1" x14ac:dyDescent="0.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</row>
    <row r="274" spans="1:77" ht="9.75" customHeight="1" x14ac:dyDescent="0.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</row>
    <row r="275" spans="1:77" ht="9.75" customHeight="1" x14ac:dyDescent="0.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</row>
    <row r="276" spans="1:77" ht="9.75" customHeight="1" x14ac:dyDescent="0.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</row>
    <row r="277" spans="1:77" ht="9.75" customHeight="1" x14ac:dyDescent="0.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</row>
    <row r="278" spans="1:77" ht="9.75" customHeight="1" x14ac:dyDescent="0.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</row>
    <row r="279" spans="1:77" ht="9.75" customHeight="1" x14ac:dyDescent="0.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</row>
    <row r="280" spans="1:77" ht="9.75" customHeight="1" x14ac:dyDescent="0.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</row>
    <row r="281" spans="1:77" ht="9.75" customHeight="1" x14ac:dyDescent="0.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</row>
    <row r="282" spans="1:77" ht="9.75" customHeight="1" x14ac:dyDescent="0.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</row>
    <row r="283" spans="1:77" ht="9.75" customHeight="1" x14ac:dyDescent="0.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</row>
    <row r="284" spans="1:77" ht="9.75" customHeight="1" x14ac:dyDescent="0.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</row>
    <row r="285" spans="1:77" ht="9.75" customHeight="1" x14ac:dyDescent="0.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</row>
    <row r="286" spans="1:77" ht="9.75" customHeight="1" x14ac:dyDescent="0.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</row>
    <row r="287" spans="1:77" ht="9.75" customHeight="1" x14ac:dyDescent="0.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</row>
    <row r="288" spans="1:77" ht="9.75" customHeight="1" x14ac:dyDescent="0.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</row>
    <row r="289" spans="1:77" ht="9.75" customHeight="1" x14ac:dyDescent="0.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</row>
    <row r="290" spans="1:77" ht="9.75" customHeight="1" x14ac:dyDescent="0.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</row>
    <row r="291" spans="1:77" ht="9.75" customHeight="1" x14ac:dyDescent="0.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</row>
    <row r="292" spans="1:77" ht="9.75" customHeight="1" x14ac:dyDescent="0.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</row>
    <row r="293" spans="1:77" ht="9.75" customHeight="1" x14ac:dyDescent="0.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</row>
    <row r="294" spans="1:77" ht="9.75" customHeight="1" x14ac:dyDescent="0.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</row>
    <row r="295" spans="1:77" ht="9.75" customHeight="1" x14ac:dyDescent="0.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</row>
    <row r="296" spans="1:77" ht="9.75" customHeight="1" x14ac:dyDescent="0.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</row>
    <row r="297" spans="1:77" ht="9.75" customHeight="1" x14ac:dyDescent="0.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</row>
    <row r="298" spans="1:77" ht="9.75" customHeight="1" x14ac:dyDescent="0.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</row>
    <row r="299" spans="1:77" ht="9.75" customHeight="1" x14ac:dyDescent="0.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</row>
    <row r="300" spans="1:77" ht="9.75" customHeight="1" x14ac:dyDescent="0.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</row>
    <row r="301" spans="1:77" ht="9.75" customHeight="1" x14ac:dyDescent="0.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</row>
    <row r="302" spans="1:77" ht="9.75" customHeight="1" x14ac:dyDescent="0.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</row>
    <row r="303" spans="1:77" ht="9.75" customHeight="1" x14ac:dyDescent="0.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</row>
    <row r="304" spans="1:77" ht="9.75" customHeight="1" x14ac:dyDescent="0.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</row>
    <row r="305" spans="1:77" ht="9.75" customHeight="1" x14ac:dyDescent="0.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</row>
    <row r="306" spans="1:77" ht="9.75" customHeight="1" x14ac:dyDescent="0.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</row>
    <row r="307" spans="1:77" ht="9.75" customHeight="1" x14ac:dyDescent="0.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</row>
    <row r="308" spans="1:77" ht="9.75" customHeight="1" x14ac:dyDescent="0.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</row>
    <row r="309" spans="1:77" ht="9.75" customHeight="1" x14ac:dyDescent="0.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</row>
    <row r="310" spans="1:77" ht="9.75" customHeight="1" x14ac:dyDescent="0.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</row>
    <row r="311" spans="1:77" ht="9.75" customHeight="1" x14ac:dyDescent="0.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</row>
    <row r="312" spans="1:77" ht="9.75" customHeight="1" x14ac:dyDescent="0.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</row>
    <row r="313" spans="1:77" ht="9.75" customHeight="1" x14ac:dyDescent="0.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</row>
    <row r="314" spans="1:77" ht="9.75" customHeight="1" x14ac:dyDescent="0.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</row>
    <row r="315" spans="1:77" ht="9.75" customHeight="1" x14ac:dyDescent="0.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</row>
    <row r="316" spans="1:77" ht="9.75" customHeight="1" x14ac:dyDescent="0.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</row>
    <row r="317" spans="1:77" ht="9.75" customHeight="1" x14ac:dyDescent="0.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</row>
    <row r="318" spans="1:77" ht="9.75" customHeight="1" x14ac:dyDescent="0.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</row>
    <row r="319" spans="1:77" ht="9.75" customHeight="1" x14ac:dyDescent="0.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</row>
    <row r="320" spans="1:77" ht="9.75" customHeight="1" x14ac:dyDescent="0.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</row>
    <row r="321" spans="1:77" ht="9.75" customHeight="1" x14ac:dyDescent="0.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</row>
    <row r="322" spans="1:77" ht="9.75" customHeight="1" x14ac:dyDescent="0.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</row>
    <row r="323" spans="1:77" ht="9.75" customHeight="1" x14ac:dyDescent="0.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</row>
    <row r="324" spans="1:77" ht="9.75" customHeight="1" x14ac:dyDescent="0.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</row>
    <row r="325" spans="1:77" ht="9.75" customHeight="1" x14ac:dyDescent="0.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</row>
    <row r="326" spans="1:77" ht="9.75" customHeight="1" x14ac:dyDescent="0.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</row>
    <row r="327" spans="1:77" ht="9.75" customHeight="1" x14ac:dyDescent="0.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</row>
    <row r="328" spans="1:77" ht="9.75" customHeight="1" x14ac:dyDescent="0.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</row>
    <row r="329" spans="1:77" ht="9.75" customHeight="1" x14ac:dyDescent="0.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</row>
    <row r="330" spans="1:77" ht="9.75" customHeight="1" x14ac:dyDescent="0.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</row>
    <row r="331" spans="1:77" ht="9.75" customHeight="1" x14ac:dyDescent="0.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</row>
    <row r="332" spans="1:77" ht="9.75" customHeight="1" x14ac:dyDescent="0.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</row>
    <row r="333" spans="1:77" ht="9.75" customHeight="1" x14ac:dyDescent="0.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</row>
    <row r="334" spans="1:77" ht="9.75" customHeight="1" x14ac:dyDescent="0.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</row>
    <row r="335" spans="1:77" ht="9.75" customHeight="1" x14ac:dyDescent="0.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</row>
    <row r="336" spans="1:77" ht="9.75" customHeight="1" x14ac:dyDescent="0.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</row>
    <row r="337" spans="1:77" ht="9.75" customHeight="1" x14ac:dyDescent="0.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</row>
    <row r="338" spans="1:77" ht="9.75" customHeight="1" x14ac:dyDescent="0.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</row>
    <row r="339" spans="1:77" ht="9.75" customHeight="1" x14ac:dyDescent="0.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</row>
    <row r="340" spans="1:77" ht="9.75" customHeight="1" x14ac:dyDescent="0.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</row>
    <row r="341" spans="1:77" ht="9.75" customHeight="1" x14ac:dyDescent="0.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</row>
    <row r="342" spans="1:77" ht="9.75" customHeight="1" x14ac:dyDescent="0.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</row>
    <row r="343" spans="1:77" ht="9.75" customHeight="1" x14ac:dyDescent="0.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</row>
    <row r="344" spans="1:77" ht="9.75" customHeight="1" x14ac:dyDescent="0.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</row>
    <row r="345" spans="1:77" ht="9.75" customHeight="1" x14ac:dyDescent="0.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</row>
    <row r="346" spans="1:77" ht="9.75" customHeight="1" x14ac:dyDescent="0.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</row>
    <row r="347" spans="1:77" ht="9.75" customHeight="1" x14ac:dyDescent="0.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</row>
    <row r="348" spans="1:77" ht="9.75" customHeight="1" x14ac:dyDescent="0.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</row>
    <row r="349" spans="1:77" ht="9.75" customHeight="1" x14ac:dyDescent="0.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</row>
    <row r="350" spans="1:77" ht="9.75" customHeight="1" x14ac:dyDescent="0.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</row>
    <row r="351" spans="1:77" ht="9.75" customHeight="1" x14ac:dyDescent="0.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</row>
    <row r="352" spans="1:77" ht="9.75" customHeight="1" x14ac:dyDescent="0.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</row>
    <row r="353" spans="1:77" ht="9.75" customHeight="1" x14ac:dyDescent="0.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</row>
    <row r="354" spans="1:77" ht="9.75" customHeight="1" x14ac:dyDescent="0.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</row>
    <row r="355" spans="1:77" ht="9.75" customHeight="1" x14ac:dyDescent="0.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</row>
    <row r="356" spans="1:77" ht="9.75" customHeight="1" x14ac:dyDescent="0.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</row>
    <row r="357" spans="1:77" ht="9.75" customHeight="1" x14ac:dyDescent="0.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</row>
    <row r="358" spans="1:77" ht="9.75" customHeight="1" x14ac:dyDescent="0.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</row>
    <row r="359" spans="1:77" ht="9.75" customHeight="1" x14ac:dyDescent="0.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</row>
    <row r="360" spans="1:77" ht="9.75" customHeight="1" x14ac:dyDescent="0.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</row>
    <row r="361" spans="1:77" ht="9.75" customHeight="1" x14ac:dyDescent="0.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</row>
    <row r="362" spans="1:77" ht="9.75" customHeight="1" x14ac:dyDescent="0.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</row>
    <row r="363" spans="1:77" ht="9.75" customHeight="1" x14ac:dyDescent="0.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</row>
    <row r="364" spans="1:77" ht="9.75" customHeight="1" x14ac:dyDescent="0.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</row>
    <row r="365" spans="1:77" ht="9.75" customHeight="1" x14ac:dyDescent="0.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</row>
    <row r="366" spans="1:77" ht="9.75" customHeight="1" x14ac:dyDescent="0.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</row>
    <row r="367" spans="1:77" ht="9.75" customHeight="1" x14ac:dyDescent="0.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</row>
    <row r="368" spans="1:77" ht="9.75" customHeight="1" x14ac:dyDescent="0.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</row>
    <row r="369" spans="1:77" ht="9.75" customHeight="1" x14ac:dyDescent="0.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</row>
    <row r="370" spans="1:77" ht="9.75" customHeight="1" x14ac:dyDescent="0.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</row>
    <row r="371" spans="1:77" ht="9.75" customHeight="1" x14ac:dyDescent="0.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</row>
    <row r="372" spans="1:77" ht="9.75" customHeight="1" x14ac:dyDescent="0.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</row>
    <row r="373" spans="1:77" ht="9.75" customHeight="1" x14ac:dyDescent="0.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</row>
    <row r="374" spans="1:77" ht="9.75" customHeight="1" x14ac:dyDescent="0.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</row>
    <row r="375" spans="1:77" ht="9.75" customHeight="1" x14ac:dyDescent="0.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</row>
    <row r="376" spans="1:77" ht="9.75" customHeight="1" x14ac:dyDescent="0.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</row>
    <row r="377" spans="1:77" ht="9.75" customHeight="1" x14ac:dyDescent="0.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</row>
    <row r="378" spans="1:77" ht="9.75" customHeight="1" x14ac:dyDescent="0.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</row>
    <row r="379" spans="1:77" ht="9.75" customHeight="1" x14ac:dyDescent="0.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</row>
    <row r="380" spans="1:77" ht="9.75" customHeight="1" x14ac:dyDescent="0.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</row>
    <row r="381" spans="1:77" ht="9.75" customHeight="1" x14ac:dyDescent="0.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</row>
    <row r="382" spans="1:77" ht="9.75" customHeight="1" x14ac:dyDescent="0.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</row>
    <row r="383" spans="1:77" ht="9.75" customHeight="1" x14ac:dyDescent="0.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</row>
    <row r="384" spans="1:77" ht="9.75" customHeight="1" x14ac:dyDescent="0.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</row>
    <row r="385" spans="1:77" ht="9.75" customHeight="1" x14ac:dyDescent="0.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</row>
    <row r="386" spans="1:77" ht="9.75" customHeight="1" x14ac:dyDescent="0.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</row>
    <row r="387" spans="1:77" ht="9.75" customHeight="1" x14ac:dyDescent="0.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</row>
    <row r="388" spans="1:77" ht="9.75" customHeight="1" x14ac:dyDescent="0.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</row>
    <row r="389" spans="1:77" ht="9.75" customHeight="1" x14ac:dyDescent="0.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</row>
    <row r="390" spans="1:77" ht="9.75" customHeight="1" x14ac:dyDescent="0.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</row>
    <row r="391" spans="1:77" ht="9.75" customHeight="1" x14ac:dyDescent="0.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</row>
    <row r="392" spans="1:77" ht="9.75" customHeight="1" x14ac:dyDescent="0.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</row>
    <row r="393" spans="1:77" ht="9.75" customHeight="1" x14ac:dyDescent="0.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</row>
    <row r="394" spans="1:77" ht="9.75" customHeight="1" x14ac:dyDescent="0.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</row>
    <row r="395" spans="1:77" ht="9.75" customHeight="1" x14ac:dyDescent="0.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</row>
    <row r="396" spans="1:77" ht="9.75" customHeight="1" x14ac:dyDescent="0.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</row>
    <row r="397" spans="1:77" ht="9.75" customHeight="1" x14ac:dyDescent="0.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</row>
    <row r="398" spans="1:77" ht="9.75" customHeight="1" x14ac:dyDescent="0.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</row>
    <row r="399" spans="1:77" ht="9.75" customHeight="1" x14ac:dyDescent="0.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</row>
    <row r="400" spans="1:77" ht="9.75" customHeight="1" x14ac:dyDescent="0.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</row>
    <row r="401" spans="1:77" ht="9.75" customHeight="1" x14ac:dyDescent="0.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</row>
    <row r="402" spans="1:77" ht="9.75" customHeight="1" x14ac:dyDescent="0.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</row>
    <row r="403" spans="1:77" ht="9.75" customHeight="1" x14ac:dyDescent="0.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</row>
    <row r="404" spans="1:77" ht="9.75" customHeight="1" x14ac:dyDescent="0.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</row>
    <row r="405" spans="1:77" ht="9.75" customHeight="1" x14ac:dyDescent="0.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</row>
    <row r="406" spans="1:77" ht="9.75" customHeight="1" x14ac:dyDescent="0.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</row>
    <row r="407" spans="1:77" ht="9.75" customHeight="1" x14ac:dyDescent="0.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</row>
    <row r="408" spans="1:77" ht="9.75" customHeight="1" x14ac:dyDescent="0.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</row>
    <row r="409" spans="1:77" ht="9.75" customHeight="1" x14ac:dyDescent="0.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</row>
    <row r="410" spans="1:77" ht="9.75" customHeight="1" x14ac:dyDescent="0.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</row>
    <row r="411" spans="1:77" ht="9.75" customHeight="1" x14ac:dyDescent="0.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</row>
    <row r="412" spans="1:77" ht="9.75" customHeight="1" x14ac:dyDescent="0.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</row>
    <row r="413" spans="1:77" ht="9.75" customHeight="1" x14ac:dyDescent="0.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</row>
    <row r="414" spans="1:77" ht="9.75" customHeight="1" x14ac:dyDescent="0.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</row>
    <row r="415" spans="1:77" ht="9.75" customHeight="1" x14ac:dyDescent="0.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</row>
    <row r="416" spans="1:77" ht="9.75" customHeight="1" x14ac:dyDescent="0.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</row>
    <row r="417" spans="1:77" ht="9.75" customHeight="1" x14ac:dyDescent="0.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</row>
    <row r="418" spans="1:77" ht="9.75" customHeight="1" x14ac:dyDescent="0.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</row>
    <row r="419" spans="1:77" ht="9.75" customHeight="1" x14ac:dyDescent="0.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</row>
    <row r="420" spans="1:77" ht="9.75" customHeight="1" x14ac:dyDescent="0.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</row>
    <row r="421" spans="1:77" ht="9.75" customHeight="1" x14ac:dyDescent="0.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</row>
    <row r="422" spans="1:77" ht="9.75" customHeight="1" x14ac:dyDescent="0.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</row>
    <row r="423" spans="1:77" ht="9.75" customHeight="1" x14ac:dyDescent="0.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</row>
    <row r="424" spans="1:77" ht="9.75" customHeight="1" x14ac:dyDescent="0.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</row>
    <row r="425" spans="1:77" ht="9.75" customHeight="1" x14ac:dyDescent="0.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</row>
    <row r="426" spans="1:77" ht="9.75" customHeight="1" x14ac:dyDescent="0.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</row>
    <row r="427" spans="1:77" ht="9.75" customHeight="1" x14ac:dyDescent="0.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</row>
    <row r="428" spans="1:77" ht="9.75" customHeight="1" x14ac:dyDescent="0.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</row>
    <row r="429" spans="1:77" ht="9.75" customHeight="1" x14ac:dyDescent="0.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</row>
    <row r="430" spans="1:77" ht="9.75" customHeight="1" x14ac:dyDescent="0.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</row>
    <row r="431" spans="1:77" ht="9.75" customHeight="1" x14ac:dyDescent="0.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</row>
    <row r="432" spans="1:77" ht="9.75" customHeight="1" x14ac:dyDescent="0.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</row>
    <row r="433" spans="1:77" ht="9.75" customHeight="1" x14ac:dyDescent="0.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</row>
    <row r="434" spans="1:77" ht="9.75" customHeight="1" x14ac:dyDescent="0.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</row>
    <row r="435" spans="1:77" ht="9.75" customHeight="1" x14ac:dyDescent="0.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</row>
    <row r="436" spans="1:77" ht="9.75" customHeight="1" x14ac:dyDescent="0.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</row>
    <row r="437" spans="1:77" ht="9.75" customHeight="1" x14ac:dyDescent="0.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</row>
    <row r="438" spans="1:77" ht="9.75" customHeight="1" x14ac:dyDescent="0.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</row>
    <row r="439" spans="1:77" ht="9.75" customHeight="1" x14ac:dyDescent="0.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</row>
    <row r="440" spans="1:77" ht="9.75" customHeight="1" x14ac:dyDescent="0.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</row>
    <row r="441" spans="1:77" ht="9.75" customHeight="1" x14ac:dyDescent="0.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</row>
    <row r="442" spans="1:77" ht="9.75" customHeight="1" x14ac:dyDescent="0.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</row>
    <row r="443" spans="1:77" ht="9.75" customHeight="1" x14ac:dyDescent="0.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</row>
    <row r="444" spans="1:77" ht="9.75" customHeight="1" x14ac:dyDescent="0.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</row>
    <row r="445" spans="1:77" ht="9.75" customHeight="1" x14ac:dyDescent="0.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</row>
    <row r="446" spans="1:77" ht="9.75" customHeight="1" x14ac:dyDescent="0.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</row>
    <row r="447" spans="1:77" ht="9.75" customHeight="1" x14ac:dyDescent="0.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</row>
    <row r="448" spans="1:77" ht="9.75" customHeight="1" x14ac:dyDescent="0.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</row>
    <row r="449" spans="1:77" ht="9.75" customHeight="1" x14ac:dyDescent="0.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</row>
    <row r="450" spans="1:77" ht="9.75" customHeight="1" x14ac:dyDescent="0.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</row>
    <row r="451" spans="1:77" ht="9.75" customHeight="1" x14ac:dyDescent="0.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</row>
    <row r="452" spans="1:77" ht="9.75" customHeight="1" x14ac:dyDescent="0.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</row>
    <row r="453" spans="1:77" ht="9.75" customHeight="1" x14ac:dyDescent="0.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</row>
    <row r="454" spans="1:77" ht="9.75" customHeight="1" x14ac:dyDescent="0.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</row>
    <row r="455" spans="1:77" ht="9.75" customHeight="1" x14ac:dyDescent="0.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</row>
    <row r="456" spans="1:77" ht="9.75" customHeight="1" x14ac:dyDescent="0.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</row>
    <row r="457" spans="1:77" ht="9.75" customHeight="1" x14ac:dyDescent="0.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</row>
    <row r="458" spans="1:77" ht="9.75" customHeight="1" x14ac:dyDescent="0.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</row>
    <row r="459" spans="1:77" ht="9.75" customHeight="1" x14ac:dyDescent="0.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</row>
    <row r="460" spans="1:77" ht="9.75" customHeight="1" x14ac:dyDescent="0.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</row>
    <row r="461" spans="1:77" ht="9.75" customHeight="1" x14ac:dyDescent="0.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</row>
    <row r="462" spans="1:77" ht="9.75" customHeight="1" x14ac:dyDescent="0.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</row>
    <row r="463" spans="1:77" ht="9.75" customHeight="1" x14ac:dyDescent="0.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</row>
    <row r="464" spans="1:77" ht="9.75" customHeight="1" x14ac:dyDescent="0.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</row>
    <row r="465" spans="1:77" ht="9.75" customHeight="1" x14ac:dyDescent="0.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</row>
    <row r="466" spans="1:77" ht="9.75" customHeight="1" x14ac:dyDescent="0.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</row>
    <row r="467" spans="1:77" ht="9.75" customHeight="1" x14ac:dyDescent="0.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</row>
    <row r="468" spans="1:77" ht="9.75" customHeight="1" x14ac:dyDescent="0.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</row>
    <row r="469" spans="1:77" ht="9.75" customHeight="1" x14ac:dyDescent="0.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</row>
    <row r="470" spans="1:77" ht="9.75" customHeight="1" x14ac:dyDescent="0.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</row>
    <row r="471" spans="1:77" ht="9.75" customHeight="1" x14ac:dyDescent="0.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</row>
    <row r="472" spans="1:77" ht="9.75" customHeight="1" x14ac:dyDescent="0.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</row>
    <row r="473" spans="1:77" ht="9.75" customHeight="1" x14ac:dyDescent="0.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</row>
    <row r="474" spans="1:77" ht="9.75" customHeight="1" x14ac:dyDescent="0.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</row>
    <row r="475" spans="1:77" ht="9.75" customHeight="1" x14ac:dyDescent="0.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</row>
    <row r="476" spans="1:77" ht="9.75" customHeight="1" x14ac:dyDescent="0.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</row>
    <row r="477" spans="1:77" ht="9.75" customHeight="1" x14ac:dyDescent="0.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</row>
    <row r="478" spans="1:77" ht="9.75" customHeight="1" x14ac:dyDescent="0.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</row>
    <row r="479" spans="1:77" ht="9.75" customHeight="1" x14ac:dyDescent="0.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</row>
    <row r="480" spans="1:77" ht="9.75" customHeight="1" x14ac:dyDescent="0.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</row>
    <row r="481" spans="1:77" ht="9.75" customHeight="1" x14ac:dyDescent="0.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</row>
    <row r="482" spans="1:77" ht="9.75" customHeight="1" x14ac:dyDescent="0.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</row>
    <row r="483" spans="1:77" ht="9.75" customHeight="1" x14ac:dyDescent="0.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</row>
    <row r="484" spans="1:77" ht="9.75" customHeight="1" x14ac:dyDescent="0.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</row>
    <row r="485" spans="1:77" ht="9.75" customHeight="1" x14ac:dyDescent="0.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</row>
    <row r="486" spans="1:77" ht="9.75" customHeight="1" x14ac:dyDescent="0.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</row>
    <row r="487" spans="1:77" ht="9.75" customHeight="1" x14ac:dyDescent="0.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</row>
    <row r="488" spans="1:77" ht="9.75" customHeight="1" x14ac:dyDescent="0.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</row>
    <row r="489" spans="1:77" ht="9.75" customHeight="1" x14ac:dyDescent="0.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</row>
    <row r="490" spans="1:77" ht="9.75" customHeight="1" x14ac:dyDescent="0.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</row>
    <row r="491" spans="1:77" ht="9.75" customHeight="1" x14ac:dyDescent="0.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</row>
    <row r="492" spans="1:77" ht="9.75" customHeight="1" x14ac:dyDescent="0.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</row>
    <row r="493" spans="1:77" ht="9.75" customHeight="1" x14ac:dyDescent="0.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</row>
    <row r="494" spans="1:77" ht="9.75" customHeight="1" x14ac:dyDescent="0.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</row>
    <row r="495" spans="1:77" ht="9.75" customHeight="1" x14ac:dyDescent="0.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</row>
    <row r="496" spans="1:77" ht="9.75" customHeight="1" x14ac:dyDescent="0.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</row>
    <row r="497" spans="1:77" ht="9.75" customHeight="1" x14ac:dyDescent="0.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</row>
    <row r="498" spans="1:77" ht="9.75" customHeight="1" x14ac:dyDescent="0.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</row>
    <row r="499" spans="1:77" ht="9.75" customHeight="1" x14ac:dyDescent="0.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</row>
    <row r="500" spans="1:77" ht="9.75" customHeight="1" x14ac:dyDescent="0.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</row>
    <row r="501" spans="1:77" ht="9.75" customHeight="1" x14ac:dyDescent="0.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</row>
    <row r="502" spans="1:77" ht="9.75" customHeight="1" x14ac:dyDescent="0.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</row>
    <row r="503" spans="1:77" ht="9.75" customHeight="1" x14ac:dyDescent="0.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</row>
    <row r="504" spans="1:77" ht="9.75" customHeight="1" x14ac:dyDescent="0.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</row>
    <row r="505" spans="1:77" ht="9.75" customHeight="1" x14ac:dyDescent="0.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</row>
    <row r="506" spans="1:77" ht="9.75" customHeight="1" x14ac:dyDescent="0.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</row>
    <row r="507" spans="1:77" ht="9.75" customHeight="1" x14ac:dyDescent="0.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</row>
    <row r="508" spans="1:77" ht="9.75" customHeight="1" x14ac:dyDescent="0.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</row>
    <row r="509" spans="1:77" ht="9.75" customHeight="1" x14ac:dyDescent="0.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</row>
    <row r="510" spans="1:77" ht="9.75" customHeight="1" x14ac:dyDescent="0.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</row>
    <row r="511" spans="1:77" ht="9.75" customHeight="1" x14ac:dyDescent="0.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</row>
    <row r="512" spans="1:77" ht="9.75" customHeight="1" x14ac:dyDescent="0.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</row>
    <row r="513" spans="1:77" ht="9.75" customHeight="1" x14ac:dyDescent="0.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</row>
    <row r="514" spans="1:77" ht="9.75" customHeight="1" x14ac:dyDescent="0.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</row>
    <row r="515" spans="1:77" ht="9.75" customHeight="1" x14ac:dyDescent="0.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</row>
    <row r="516" spans="1:77" ht="9.75" customHeight="1" x14ac:dyDescent="0.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</row>
    <row r="517" spans="1:77" ht="9.75" customHeight="1" x14ac:dyDescent="0.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</row>
    <row r="518" spans="1:77" ht="9.75" customHeight="1" x14ac:dyDescent="0.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</row>
    <row r="519" spans="1:77" ht="9.75" customHeight="1" x14ac:dyDescent="0.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</row>
    <row r="520" spans="1:77" ht="9.75" customHeight="1" x14ac:dyDescent="0.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</row>
    <row r="521" spans="1:77" ht="9.75" customHeight="1" x14ac:dyDescent="0.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</row>
    <row r="522" spans="1:77" ht="9.75" customHeight="1" x14ac:dyDescent="0.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</row>
    <row r="523" spans="1:77" ht="9.75" customHeight="1" x14ac:dyDescent="0.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</row>
    <row r="524" spans="1:77" ht="9.75" customHeight="1" x14ac:dyDescent="0.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</row>
    <row r="525" spans="1:77" ht="9.75" customHeight="1" x14ac:dyDescent="0.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</row>
    <row r="526" spans="1:77" ht="9.75" customHeight="1" x14ac:dyDescent="0.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</row>
    <row r="527" spans="1:77" ht="9.75" customHeight="1" x14ac:dyDescent="0.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</row>
    <row r="528" spans="1:77" ht="9.75" customHeight="1" x14ac:dyDescent="0.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</row>
    <row r="529" spans="1:77" ht="9.75" customHeight="1" x14ac:dyDescent="0.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</row>
    <row r="530" spans="1:77" ht="9.75" customHeight="1" x14ac:dyDescent="0.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</row>
    <row r="531" spans="1:77" ht="9.75" customHeight="1" x14ac:dyDescent="0.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</row>
    <row r="532" spans="1:77" ht="9.75" customHeight="1" x14ac:dyDescent="0.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</row>
    <row r="533" spans="1:77" ht="9.75" customHeight="1" x14ac:dyDescent="0.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</row>
    <row r="534" spans="1:77" ht="9.75" customHeight="1" x14ac:dyDescent="0.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</row>
    <row r="535" spans="1:77" ht="9.75" customHeight="1" x14ac:dyDescent="0.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</row>
    <row r="536" spans="1:77" ht="9.75" customHeight="1" x14ac:dyDescent="0.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</row>
    <row r="537" spans="1:77" ht="9.75" customHeight="1" x14ac:dyDescent="0.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</row>
    <row r="538" spans="1:77" ht="9.75" customHeight="1" x14ac:dyDescent="0.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</row>
    <row r="539" spans="1:77" ht="9.75" customHeight="1" x14ac:dyDescent="0.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</row>
    <row r="540" spans="1:77" ht="9.75" customHeight="1" x14ac:dyDescent="0.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</row>
    <row r="541" spans="1:77" ht="9.75" customHeight="1" x14ac:dyDescent="0.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</row>
    <row r="542" spans="1:77" ht="9.75" customHeight="1" x14ac:dyDescent="0.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</row>
    <row r="543" spans="1:77" ht="9.75" customHeight="1" x14ac:dyDescent="0.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</row>
    <row r="544" spans="1:77" ht="9.75" customHeight="1" x14ac:dyDescent="0.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</row>
    <row r="545" spans="1:77" ht="9.75" customHeight="1" x14ac:dyDescent="0.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</row>
    <row r="546" spans="1:77" ht="9.75" customHeight="1" x14ac:dyDescent="0.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</row>
    <row r="547" spans="1:77" ht="9.75" customHeight="1" x14ac:dyDescent="0.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</row>
    <row r="548" spans="1:77" ht="9.75" customHeight="1" x14ac:dyDescent="0.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</row>
    <row r="549" spans="1:77" ht="9.75" customHeight="1" x14ac:dyDescent="0.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</row>
    <row r="550" spans="1:77" ht="9.75" customHeight="1" x14ac:dyDescent="0.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</row>
    <row r="551" spans="1:77" ht="9.75" customHeight="1" x14ac:dyDescent="0.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</row>
    <row r="552" spans="1:77" ht="9.75" customHeight="1" x14ac:dyDescent="0.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</row>
    <row r="553" spans="1:77" ht="9.75" customHeight="1" x14ac:dyDescent="0.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</row>
    <row r="554" spans="1:77" ht="9.75" customHeight="1" x14ac:dyDescent="0.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</row>
    <row r="555" spans="1:77" ht="9.75" customHeight="1" x14ac:dyDescent="0.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</row>
    <row r="556" spans="1:77" ht="9.75" customHeight="1" x14ac:dyDescent="0.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</row>
    <row r="557" spans="1:77" ht="9.75" customHeight="1" x14ac:dyDescent="0.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</row>
    <row r="558" spans="1:77" ht="9.75" customHeight="1" x14ac:dyDescent="0.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</row>
    <row r="559" spans="1:77" ht="9.75" customHeight="1" x14ac:dyDescent="0.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</row>
    <row r="560" spans="1:77" ht="9.75" customHeight="1" x14ac:dyDescent="0.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</row>
    <row r="561" spans="1:77" ht="9.75" customHeight="1" x14ac:dyDescent="0.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</row>
    <row r="562" spans="1:77" ht="9.75" customHeight="1" x14ac:dyDescent="0.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</row>
    <row r="563" spans="1:77" ht="9.75" customHeight="1" x14ac:dyDescent="0.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</row>
    <row r="564" spans="1:77" ht="9.75" customHeight="1" x14ac:dyDescent="0.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</row>
    <row r="565" spans="1:77" ht="9.75" customHeight="1" x14ac:dyDescent="0.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</row>
    <row r="566" spans="1:77" ht="9.75" customHeight="1" x14ac:dyDescent="0.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</row>
    <row r="567" spans="1:77" ht="9.75" customHeight="1" x14ac:dyDescent="0.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</row>
    <row r="568" spans="1:77" ht="9.75" customHeight="1" x14ac:dyDescent="0.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</row>
    <row r="569" spans="1:77" ht="9.75" customHeight="1" x14ac:dyDescent="0.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</row>
    <row r="570" spans="1:77" ht="9.75" customHeight="1" x14ac:dyDescent="0.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</row>
    <row r="571" spans="1:77" ht="9.75" customHeight="1" x14ac:dyDescent="0.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</row>
    <row r="572" spans="1:77" ht="9.75" customHeight="1" x14ac:dyDescent="0.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</row>
    <row r="573" spans="1:77" ht="9.75" customHeight="1" x14ac:dyDescent="0.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</row>
    <row r="574" spans="1:77" ht="9.75" customHeight="1" x14ac:dyDescent="0.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</row>
    <row r="575" spans="1:77" ht="9.75" customHeight="1" x14ac:dyDescent="0.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</row>
    <row r="576" spans="1:77" ht="9.75" customHeight="1" x14ac:dyDescent="0.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</row>
    <row r="577" spans="1:77" ht="9.75" customHeight="1" x14ac:dyDescent="0.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</row>
    <row r="578" spans="1:77" ht="9.75" customHeight="1" x14ac:dyDescent="0.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</row>
    <row r="579" spans="1:77" ht="9.75" customHeight="1" x14ac:dyDescent="0.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</row>
    <row r="580" spans="1:77" ht="9.75" customHeight="1" x14ac:dyDescent="0.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</row>
    <row r="581" spans="1:77" ht="9.75" customHeight="1" x14ac:dyDescent="0.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</row>
    <row r="582" spans="1:77" ht="9.75" customHeight="1" x14ac:dyDescent="0.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</row>
    <row r="583" spans="1:77" ht="9.75" customHeight="1" x14ac:dyDescent="0.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</row>
    <row r="584" spans="1:77" ht="9.75" customHeight="1" x14ac:dyDescent="0.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</row>
    <row r="585" spans="1:77" ht="9.75" customHeight="1" x14ac:dyDescent="0.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</row>
    <row r="586" spans="1:77" ht="9.75" customHeight="1" x14ac:dyDescent="0.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</row>
    <row r="587" spans="1:77" ht="9.75" customHeight="1" x14ac:dyDescent="0.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</row>
    <row r="588" spans="1:77" ht="9.75" customHeight="1" x14ac:dyDescent="0.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</row>
    <row r="589" spans="1:77" ht="9.75" customHeight="1" x14ac:dyDescent="0.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</row>
    <row r="590" spans="1:77" ht="9.75" customHeight="1" x14ac:dyDescent="0.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</row>
    <row r="591" spans="1:77" ht="9.75" customHeight="1" x14ac:dyDescent="0.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</row>
    <row r="592" spans="1:77" ht="9.75" customHeight="1" x14ac:dyDescent="0.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</row>
    <row r="593" spans="1:77" ht="9.75" customHeight="1" x14ac:dyDescent="0.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</row>
    <row r="594" spans="1:77" ht="9.75" customHeight="1" x14ac:dyDescent="0.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</row>
    <row r="595" spans="1:77" ht="9.75" customHeight="1" x14ac:dyDescent="0.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</row>
    <row r="596" spans="1:77" ht="9.75" customHeight="1" x14ac:dyDescent="0.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</row>
    <row r="597" spans="1:77" ht="9.75" customHeight="1" x14ac:dyDescent="0.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</row>
    <row r="598" spans="1:77" ht="9.75" customHeight="1" x14ac:dyDescent="0.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</row>
    <row r="599" spans="1:77" ht="9.75" customHeight="1" x14ac:dyDescent="0.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</row>
    <row r="600" spans="1:77" ht="9.75" customHeight="1" x14ac:dyDescent="0.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</row>
    <row r="601" spans="1:77" ht="9.75" customHeight="1" x14ac:dyDescent="0.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</row>
    <row r="602" spans="1:77" ht="9.75" customHeight="1" x14ac:dyDescent="0.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</row>
    <row r="603" spans="1:77" ht="9.75" customHeight="1" x14ac:dyDescent="0.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</row>
    <row r="604" spans="1:77" ht="9.75" customHeight="1" x14ac:dyDescent="0.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</row>
    <row r="605" spans="1:77" ht="9.75" customHeight="1" x14ac:dyDescent="0.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</row>
    <row r="606" spans="1:77" ht="9.75" customHeight="1" x14ac:dyDescent="0.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</row>
    <row r="607" spans="1:77" ht="9.75" customHeight="1" x14ac:dyDescent="0.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</row>
    <row r="608" spans="1:77" ht="9.75" customHeight="1" x14ac:dyDescent="0.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</row>
    <row r="609" spans="1:77" ht="9.75" customHeight="1" x14ac:dyDescent="0.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</row>
    <row r="610" spans="1:77" ht="9.75" customHeight="1" x14ac:dyDescent="0.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</row>
    <row r="611" spans="1:77" ht="9.75" customHeight="1" x14ac:dyDescent="0.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</row>
    <row r="612" spans="1:77" ht="9.75" customHeight="1" x14ac:dyDescent="0.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</row>
    <row r="613" spans="1:77" ht="9.75" customHeight="1" x14ac:dyDescent="0.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</row>
    <row r="614" spans="1:77" ht="9.75" customHeight="1" x14ac:dyDescent="0.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</row>
    <row r="615" spans="1:77" ht="9.75" customHeight="1" x14ac:dyDescent="0.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</row>
    <row r="616" spans="1:77" ht="9.75" customHeight="1" x14ac:dyDescent="0.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</row>
    <row r="617" spans="1:77" ht="9.75" customHeight="1" x14ac:dyDescent="0.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</row>
    <row r="618" spans="1:77" ht="9.75" customHeight="1" x14ac:dyDescent="0.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</row>
    <row r="619" spans="1:77" ht="9.75" customHeight="1" x14ac:dyDescent="0.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</row>
    <row r="620" spans="1:77" ht="9.75" customHeight="1" x14ac:dyDescent="0.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</row>
    <row r="621" spans="1:77" ht="9.75" customHeight="1" x14ac:dyDescent="0.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</row>
    <row r="622" spans="1:77" ht="9.75" customHeight="1" x14ac:dyDescent="0.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</row>
    <row r="623" spans="1:77" ht="9.75" customHeight="1" x14ac:dyDescent="0.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</row>
    <row r="624" spans="1:77" ht="9.75" customHeight="1" x14ac:dyDescent="0.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</row>
    <row r="625" spans="1:77" ht="9.75" customHeight="1" x14ac:dyDescent="0.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</row>
    <row r="626" spans="1:77" ht="9.75" customHeight="1" x14ac:dyDescent="0.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</row>
    <row r="627" spans="1:77" ht="9.75" customHeight="1" x14ac:dyDescent="0.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</row>
    <row r="628" spans="1:77" ht="9.75" customHeight="1" x14ac:dyDescent="0.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</row>
    <row r="629" spans="1:77" ht="9.75" customHeight="1" x14ac:dyDescent="0.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</row>
    <row r="630" spans="1:77" ht="9.75" customHeight="1" x14ac:dyDescent="0.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</row>
    <row r="631" spans="1:77" ht="9.75" customHeight="1" x14ac:dyDescent="0.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</row>
    <row r="632" spans="1:77" ht="9.75" customHeight="1" x14ac:dyDescent="0.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</row>
    <row r="633" spans="1:77" ht="9.75" customHeight="1" x14ac:dyDescent="0.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</row>
    <row r="634" spans="1:77" ht="9.75" customHeight="1" x14ac:dyDescent="0.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</row>
    <row r="635" spans="1:77" ht="9.75" customHeight="1" x14ac:dyDescent="0.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</row>
    <row r="636" spans="1:77" ht="9.75" customHeight="1" x14ac:dyDescent="0.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</row>
    <row r="637" spans="1:77" ht="9.75" customHeight="1" x14ac:dyDescent="0.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</row>
    <row r="638" spans="1:77" ht="9.75" customHeight="1" x14ac:dyDescent="0.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</row>
    <row r="639" spans="1:77" ht="9.75" customHeight="1" x14ac:dyDescent="0.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</row>
    <row r="640" spans="1:77" ht="9.75" customHeight="1" x14ac:dyDescent="0.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</row>
    <row r="641" spans="1:77" ht="9.75" customHeight="1" x14ac:dyDescent="0.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</row>
    <row r="642" spans="1:77" ht="9.75" customHeight="1" x14ac:dyDescent="0.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</row>
    <row r="643" spans="1:77" ht="9.75" customHeight="1" x14ac:dyDescent="0.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</row>
    <row r="644" spans="1:77" ht="9.75" customHeight="1" x14ac:dyDescent="0.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</row>
    <row r="645" spans="1:77" ht="9.75" customHeight="1" x14ac:dyDescent="0.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</row>
    <row r="646" spans="1:77" ht="9.75" customHeight="1" x14ac:dyDescent="0.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</row>
    <row r="647" spans="1:77" ht="9.75" customHeight="1" x14ac:dyDescent="0.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</row>
    <row r="648" spans="1:77" ht="9.75" customHeight="1" x14ac:dyDescent="0.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</row>
    <row r="649" spans="1:77" ht="9.75" customHeight="1" x14ac:dyDescent="0.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</row>
    <row r="650" spans="1:77" ht="9.75" customHeight="1" x14ac:dyDescent="0.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</row>
    <row r="651" spans="1:77" ht="9.75" customHeight="1" x14ac:dyDescent="0.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</row>
    <row r="652" spans="1:77" ht="9.75" customHeight="1" x14ac:dyDescent="0.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</row>
    <row r="653" spans="1:77" ht="9.75" customHeight="1" x14ac:dyDescent="0.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</row>
    <row r="654" spans="1:77" ht="9.75" customHeight="1" x14ac:dyDescent="0.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</row>
    <row r="655" spans="1:77" ht="9.75" customHeight="1" x14ac:dyDescent="0.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</row>
    <row r="656" spans="1:77" ht="9.75" customHeight="1" x14ac:dyDescent="0.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</row>
    <row r="657" spans="1:77" ht="9.75" customHeight="1" x14ac:dyDescent="0.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</row>
    <row r="658" spans="1:77" ht="9.75" customHeight="1" x14ac:dyDescent="0.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</row>
    <row r="659" spans="1:77" ht="9.75" customHeight="1" x14ac:dyDescent="0.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</row>
    <row r="660" spans="1:77" ht="9.75" customHeight="1" x14ac:dyDescent="0.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</row>
    <row r="661" spans="1:77" ht="9.75" customHeight="1" x14ac:dyDescent="0.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</row>
    <row r="662" spans="1:77" ht="9.75" customHeight="1" x14ac:dyDescent="0.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</row>
    <row r="663" spans="1:77" ht="9.75" customHeight="1" x14ac:dyDescent="0.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</row>
    <row r="664" spans="1:77" ht="9.75" customHeight="1" x14ac:dyDescent="0.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</row>
    <row r="665" spans="1:77" ht="9.75" customHeight="1" x14ac:dyDescent="0.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</row>
    <row r="666" spans="1:77" ht="9.75" customHeight="1" x14ac:dyDescent="0.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</row>
    <row r="667" spans="1:77" ht="9.75" customHeight="1" x14ac:dyDescent="0.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</row>
    <row r="668" spans="1:77" ht="9.75" customHeight="1" x14ac:dyDescent="0.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</row>
    <row r="669" spans="1:77" ht="9.75" customHeight="1" x14ac:dyDescent="0.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</row>
    <row r="670" spans="1:77" ht="9.75" customHeight="1" x14ac:dyDescent="0.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</row>
    <row r="671" spans="1:77" ht="9.75" customHeight="1" x14ac:dyDescent="0.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</row>
    <row r="672" spans="1:77" ht="9.75" customHeight="1" x14ac:dyDescent="0.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</row>
    <row r="673" spans="1:77" ht="9.75" customHeight="1" x14ac:dyDescent="0.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</row>
    <row r="674" spans="1:77" ht="9.75" customHeight="1" x14ac:dyDescent="0.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</row>
    <row r="675" spans="1:77" ht="9.75" customHeight="1" x14ac:dyDescent="0.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</row>
    <row r="676" spans="1:77" ht="9.75" customHeight="1" x14ac:dyDescent="0.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</row>
    <row r="677" spans="1:77" ht="9.75" customHeight="1" x14ac:dyDescent="0.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</row>
    <row r="678" spans="1:77" ht="9.75" customHeight="1" x14ac:dyDescent="0.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</row>
    <row r="679" spans="1:77" ht="9.75" customHeight="1" x14ac:dyDescent="0.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</row>
    <row r="680" spans="1:77" ht="9.75" customHeight="1" x14ac:dyDescent="0.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</row>
    <row r="681" spans="1:77" ht="9.75" customHeight="1" x14ac:dyDescent="0.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</row>
    <row r="682" spans="1:77" ht="9.75" customHeight="1" x14ac:dyDescent="0.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</row>
    <row r="683" spans="1:77" ht="9.75" customHeight="1" x14ac:dyDescent="0.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</row>
    <row r="684" spans="1:77" ht="9.75" customHeight="1" x14ac:dyDescent="0.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</row>
    <row r="685" spans="1:77" ht="9.75" customHeight="1" x14ac:dyDescent="0.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</row>
    <row r="686" spans="1:77" ht="9.75" customHeight="1" x14ac:dyDescent="0.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</row>
    <row r="687" spans="1:77" ht="9.75" customHeight="1" x14ac:dyDescent="0.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</row>
    <row r="688" spans="1:77" ht="9.75" customHeight="1" x14ac:dyDescent="0.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</row>
    <row r="689" spans="1:77" ht="9.75" customHeight="1" x14ac:dyDescent="0.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</row>
    <row r="690" spans="1:77" ht="9.75" customHeight="1" x14ac:dyDescent="0.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</row>
    <row r="691" spans="1:77" ht="9.75" customHeight="1" x14ac:dyDescent="0.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</row>
    <row r="692" spans="1:77" ht="9.75" customHeight="1" x14ac:dyDescent="0.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</row>
    <row r="693" spans="1:77" ht="9.75" customHeight="1" x14ac:dyDescent="0.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</row>
    <row r="694" spans="1:77" ht="9.75" customHeight="1" x14ac:dyDescent="0.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</row>
    <row r="695" spans="1:77" ht="9.75" customHeight="1" x14ac:dyDescent="0.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</row>
    <row r="696" spans="1:77" ht="9.75" customHeight="1" x14ac:dyDescent="0.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</row>
    <row r="697" spans="1:77" ht="9.75" customHeight="1" x14ac:dyDescent="0.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</row>
    <row r="698" spans="1:77" ht="9.75" customHeight="1" x14ac:dyDescent="0.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</row>
    <row r="699" spans="1:77" ht="9.75" customHeight="1" x14ac:dyDescent="0.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</row>
    <row r="700" spans="1:77" ht="9.75" customHeight="1" x14ac:dyDescent="0.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</row>
    <row r="701" spans="1:77" ht="9.75" customHeight="1" x14ac:dyDescent="0.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</row>
    <row r="702" spans="1:77" ht="9.75" customHeight="1" x14ac:dyDescent="0.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</row>
    <row r="703" spans="1:77" ht="9.75" customHeight="1" x14ac:dyDescent="0.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</row>
    <row r="704" spans="1:77" ht="9.75" customHeight="1" x14ac:dyDescent="0.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</row>
    <row r="705" spans="1:77" ht="9.75" customHeight="1" x14ac:dyDescent="0.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</row>
    <row r="706" spans="1:77" ht="9.75" customHeight="1" x14ac:dyDescent="0.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</row>
    <row r="707" spans="1:77" ht="9.75" customHeight="1" x14ac:dyDescent="0.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</row>
    <row r="708" spans="1:77" ht="9.75" customHeight="1" x14ac:dyDescent="0.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</row>
    <row r="709" spans="1:77" ht="9.75" customHeight="1" x14ac:dyDescent="0.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</row>
    <row r="710" spans="1:77" ht="9.75" customHeight="1" x14ac:dyDescent="0.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</row>
    <row r="711" spans="1:77" ht="9.75" customHeight="1" x14ac:dyDescent="0.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</row>
    <row r="712" spans="1:77" ht="9.75" customHeight="1" x14ac:dyDescent="0.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</row>
    <row r="713" spans="1:77" ht="9.75" customHeight="1" x14ac:dyDescent="0.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</row>
    <row r="714" spans="1:77" ht="9.75" customHeight="1" x14ac:dyDescent="0.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</row>
    <row r="715" spans="1:77" ht="9.75" customHeight="1" x14ac:dyDescent="0.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</row>
    <row r="716" spans="1:77" ht="9.75" customHeight="1" x14ac:dyDescent="0.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</row>
    <row r="717" spans="1:77" ht="9.75" customHeight="1" x14ac:dyDescent="0.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</row>
    <row r="718" spans="1:77" ht="9.75" customHeight="1" x14ac:dyDescent="0.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</row>
    <row r="719" spans="1:77" ht="9.75" customHeight="1" x14ac:dyDescent="0.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</row>
    <row r="720" spans="1:77" ht="9.75" customHeight="1" x14ac:dyDescent="0.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</row>
    <row r="721" spans="1:77" ht="9.75" customHeight="1" x14ac:dyDescent="0.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</row>
    <row r="722" spans="1:77" ht="9.75" customHeight="1" x14ac:dyDescent="0.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</row>
    <row r="723" spans="1:77" ht="9.75" customHeight="1" x14ac:dyDescent="0.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</row>
    <row r="724" spans="1:77" ht="9.75" customHeight="1" x14ac:dyDescent="0.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</row>
    <row r="725" spans="1:77" ht="9.75" customHeight="1" x14ac:dyDescent="0.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</row>
    <row r="726" spans="1:77" ht="9.75" customHeight="1" x14ac:dyDescent="0.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</row>
    <row r="727" spans="1:77" ht="9.75" customHeight="1" x14ac:dyDescent="0.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</row>
    <row r="728" spans="1:77" ht="9.75" customHeight="1" x14ac:dyDescent="0.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</row>
    <row r="729" spans="1:77" ht="9.75" customHeight="1" x14ac:dyDescent="0.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</row>
    <row r="730" spans="1:77" ht="9.75" customHeight="1" x14ac:dyDescent="0.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</row>
    <row r="731" spans="1:77" ht="9.75" customHeight="1" x14ac:dyDescent="0.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</row>
    <row r="732" spans="1:77" ht="9.75" customHeight="1" x14ac:dyDescent="0.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</row>
    <row r="733" spans="1:77" ht="9.75" customHeight="1" x14ac:dyDescent="0.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</row>
    <row r="734" spans="1:77" ht="9.75" customHeight="1" x14ac:dyDescent="0.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</row>
    <row r="735" spans="1:77" ht="9.75" customHeight="1" x14ac:dyDescent="0.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</row>
    <row r="736" spans="1:77" ht="9.75" customHeight="1" x14ac:dyDescent="0.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</row>
    <row r="737" spans="1:77" ht="9.75" customHeight="1" x14ac:dyDescent="0.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</row>
    <row r="738" spans="1:77" ht="9.75" customHeight="1" x14ac:dyDescent="0.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</row>
    <row r="739" spans="1:77" ht="9.75" customHeight="1" x14ac:dyDescent="0.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</row>
    <row r="740" spans="1:77" ht="9.75" customHeight="1" x14ac:dyDescent="0.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</row>
    <row r="741" spans="1:77" ht="9.75" customHeight="1" x14ac:dyDescent="0.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</row>
    <row r="742" spans="1:77" ht="9.75" customHeight="1" x14ac:dyDescent="0.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</row>
    <row r="743" spans="1:77" ht="9.75" customHeight="1" x14ac:dyDescent="0.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</row>
    <row r="744" spans="1:77" ht="9.75" customHeight="1" x14ac:dyDescent="0.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</row>
    <row r="745" spans="1:77" ht="9.75" customHeight="1" x14ac:dyDescent="0.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</row>
    <row r="746" spans="1:77" ht="9.75" customHeight="1" x14ac:dyDescent="0.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</row>
    <row r="747" spans="1:77" ht="9.75" customHeight="1" x14ac:dyDescent="0.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</row>
    <row r="748" spans="1:77" ht="9.75" customHeight="1" x14ac:dyDescent="0.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</row>
    <row r="749" spans="1:77" ht="9.75" customHeight="1" x14ac:dyDescent="0.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</row>
    <row r="750" spans="1:77" ht="9.75" customHeight="1" x14ac:dyDescent="0.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</row>
    <row r="751" spans="1:77" ht="9.75" customHeight="1" x14ac:dyDescent="0.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</row>
    <row r="752" spans="1:77" ht="9.75" customHeight="1" x14ac:dyDescent="0.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</row>
    <row r="753" spans="1:77" ht="9.75" customHeight="1" x14ac:dyDescent="0.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</row>
    <row r="754" spans="1:77" ht="9.75" customHeight="1" x14ac:dyDescent="0.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</row>
    <row r="755" spans="1:77" ht="9.75" customHeight="1" x14ac:dyDescent="0.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</row>
    <row r="756" spans="1:77" ht="9.75" customHeight="1" x14ac:dyDescent="0.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</row>
    <row r="757" spans="1:77" ht="9.75" customHeight="1" x14ac:dyDescent="0.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</row>
    <row r="758" spans="1:77" ht="9.75" customHeight="1" x14ac:dyDescent="0.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</row>
    <row r="759" spans="1:77" ht="9.75" customHeight="1" x14ac:dyDescent="0.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</row>
    <row r="760" spans="1:77" ht="9.75" customHeight="1" x14ac:dyDescent="0.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</row>
    <row r="761" spans="1:77" ht="9.75" customHeight="1" x14ac:dyDescent="0.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</row>
    <row r="762" spans="1:77" ht="9.75" customHeight="1" x14ac:dyDescent="0.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</row>
    <row r="763" spans="1:77" ht="9.75" customHeight="1" x14ac:dyDescent="0.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</row>
    <row r="764" spans="1:77" ht="9.75" customHeight="1" x14ac:dyDescent="0.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</row>
    <row r="765" spans="1:77" ht="9.75" customHeight="1" x14ac:dyDescent="0.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</row>
    <row r="766" spans="1:77" ht="9.75" customHeight="1" x14ac:dyDescent="0.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</row>
    <row r="767" spans="1:77" ht="9.75" customHeight="1" x14ac:dyDescent="0.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</row>
    <row r="768" spans="1:77" ht="9.75" customHeight="1" x14ac:dyDescent="0.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</row>
    <row r="769" spans="1:77" ht="9.75" customHeight="1" x14ac:dyDescent="0.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</row>
    <row r="770" spans="1:77" ht="9.75" customHeight="1" x14ac:dyDescent="0.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</row>
    <row r="771" spans="1:77" ht="9.75" customHeight="1" x14ac:dyDescent="0.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</row>
    <row r="772" spans="1:77" ht="9.75" customHeight="1" x14ac:dyDescent="0.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</row>
    <row r="773" spans="1:77" ht="9.75" customHeight="1" x14ac:dyDescent="0.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</row>
    <row r="774" spans="1:77" ht="9.75" customHeight="1" x14ac:dyDescent="0.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</row>
    <row r="775" spans="1:77" ht="9.75" customHeight="1" x14ac:dyDescent="0.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</row>
    <row r="776" spans="1:77" ht="9.75" customHeight="1" x14ac:dyDescent="0.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</row>
    <row r="777" spans="1:77" ht="9.75" customHeight="1" x14ac:dyDescent="0.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</row>
    <row r="778" spans="1:77" ht="9.75" customHeight="1" x14ac:dyDescent="0.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</row>
    <row r="779" spans="1:77" ht="9.75" customHeight="1" x14ac:dyDescent="0.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</row>
    <row r="780" spans="1:77" ht="9.75" customHeight="1" x14ac:dyDescent="0.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</row>
    <row r="781" spans="1:77" ht="9.75" customHeight="1" x14ac:dyDescent="0.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</row>
    <row r="782" spans="1:77" ht="9.75" customHeight="1" x14ac:dyDescent="0.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</row>
    <row r="783" spans="1:77" ht="9.75" customHeight="1" x14ac:dyDescent="0.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</row>
    <row r="784" spans="1:77" ht="9.75" customHeight="1" x14ac:dyDescent="0.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</row>
    <row r="785" spans="1:77" ht="9.75" customHeight="1" x14ac:dyDescent="0.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</row>
    <row r="786" spans="1:77" ht="9.75" customHeight="1" x14ac:dyDescent="0.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</row>
    <row r="787" spans="1:77" ht="9.75" customHeight="1" x14ac:dyDescent="0.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</row>
    <row r="788" spans="1:77" ht="9.75" customHeight="1" x14ac:dyDescent="0.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</row>
    <row r="789" spans="1:77" ht="9.75" customHeight="1" x14ac:dyDescent="0.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</row>
    <row r="790" spans="1:77" ht="9.75" customHeight="1" x14ac:dyDescent="0.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</row>
    <row r="791" spans="1:77" ht="9.75" customHeight="1" x14ac:dyDescent="0.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</row>
    <row r="792" spans="1:77" ht="9.75" customHeight="1" x14ac:dyDescent="0.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</row>
    <row r="793" spans="1:77" ht="9.75" customHeight="1" x14ac:dyDescent="0.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</row>
    <row r="794" spans="1:77" ht="9.75" customHeight="1" x14ac:dyDescent="0.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</row>
    <row r="795" spans="1:77" ht="9.75" customHeight="1" x14ac:dyDescent="0.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</row>
    <row r="796" spans="1:77" ht="9.75" customHeight="1" x14ac:dyDescent="0.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</row>
    <row r="797" spans="1:77" ht="9.75" customHeight="1" x14ac:dyDescent="0.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</row>
    <row r="798" spans="1:77" ht="9.75" customHeight="1" x14ac:dyDescent="0.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</row>
    <row r="799" spans="1:77" ht="9.75" customHeight="1" x14ac:dyDescent="0.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</row>
    <row r="800" spans="1:77" ht="9.75" customHeight="1" x14ac:dyDescent="0.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</row>
    <row r="801" spans="1:77" ht="9.75" customHeight="1" x14ac:dyDescent="0.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</row>
    <row r="802" spans="1:77" ht="9.75" customHeight="1" x14ac:dyDescent="0.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</row>
    <row r="803" spans="1:77" ht="9.75" customHeight="1" x14ac:dyDescent="0.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</row>
    <row r="804" spans="1:77" ht="9.75" customHeight="1" x14ac:dyDescent="0.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</row>
    <row r="805" spans="1:77" ht="9.75" customHeight="1" x14ac:dyDescent="0.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</row>
    <row r="806" spans="1:77" ht="9.75" customHeight="1" x14ac:dyDescent="0.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</row>
    <row r="807" spans="1:77" ht="9.75" customHeight="1" x14ac:dyDescent="0.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</row>
    <row r="808" spans="1:77" ht="9.75" customHeight="1" x14ac:dyDescent="0.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</row>
    <row r="809" spans="1:77" ht="9.75" customHeight="1" x14ac:dyDescent="0.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</row>
    <row r="810" spans="1:77" ht="9.75" customHeight="1" x14ac:dyDescent="0.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</row>
    <row r="811" spans="1:77" ht="9.75" customHeight="1" x14ac:dyDescent="0.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</row>
    <row r="812" spans="1:77" ht="9.75" customHeight="1" x14ac:dyDescent="0.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</row>
    <row r="813" spans="1:77" ht="9.75" customHeight="1" x14ac:dyDescent="0.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</row>
    <row r="814" spans="1:77" ht="9.75" customHeight="1" x14ac:dyDescent="0.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</row>
    <row r="815" spans="1:77" ht="9.75" customHeight="1" x14ac:dyDescent="0.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</row>
    <row r="816" spans="1:77" ht="9.75" customHeight="1" x14ac:dyDescent="0.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</row>
    <row r="817" spans="1:77" ht="9.75" customHeight="1" x14ac:dyDescent="0.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</row>
    <row r="818" spans="1:77" ht="9.75" customHeight="1" x14ac:dyDescent="0.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</row>
    <row r="819" spans="1:77" ht="9.75" customHeight="1" x14ac:dyDescent="0.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</row>
    <row r="820" spans="1:77" ht="9.75" customHeight="1" x14ac:dyDescent="0.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</row>
    <row r="821" spans="1:77" ht="9.75" customHeight="1" x14ac:dyDescent="0.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</row>
    <row r="822" spans="1:77" ht="9.75" customHeight="1" x14ac:dyDescent="0.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</row>
    <row r="823" spans="1:77" ht="9.75" customHeight="1" x14ac:dyDescent="0.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</row>
    <row r="824" spans="1:77" ht="9.75" customHeight="1" x14ac:dyDescent="0.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</row>
    <row r="825" spans="1:77" ht="9.75" customHeight="1" x14ac:dyDescent="0.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</row>
    <row r="826" spans="1:77" ht="9.75" customHeight="1" x14ac:dyDescent="0.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</row>
    <row r="827" spans="1:77" ht="9.75" customHeight="1" x14ac:dyDescent="0.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</row>
    <row r="828" spans="1:77" ht="9.75" customHeight="1" x14ac:dyDescent="0.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</row>
    <row r="829" spans="1:77" ht="9.75" customHeight="1" x14ac:dyDescent="0.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</row>
    <row r="830" spans="1:77" ht="9.75" customHeight="1" x14ac:dyDescent="0.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</row>
    <row r="831" spans="1:77" ht="9.75" customHeight="1" x14ac:dyDescent="0.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</row>
    <row r="832" spans="1:77" ht="9.75" customHeight="1" x14ac:dyDescent="0.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</row>
    <row r="833" spans="1:77" ht="9.75" customHeight="1" x14ac:dyDescent="0.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</row>
    <row r="834" spans="1:77" ht="9.75" customHeight="1" x14ac:dyDescent="0.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</row>
    <row r="835" spans="1:77" ht="9.75" customHeight="1" x14ac:dyDescent="0.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</row>
    <row r="836" spans="1:77" ht="9.75" customHeight="1" x14ac:dyDescent="0.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</row>
    <row r="837" spans="1:77" ht="9.75" customHeight="1" x14ac:dyDescent="0.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</row>
    <row r="838" spans="1:77" ht="9.75" customHeight="1" x14ac:dyDescent="0.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</row>
    <row r="839" spans="1:77" ht="9.75" customHeight="1" x14ac:dyDescent="0.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</row>
    <row r="840" spans="1:77" ht="9.75" customHeight="1" x14ac:dyDescent="0.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</row>
    <row r="841" spans="1:77" ht="9.75" customHeight="1" x14ac:dyDescent="0.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</row>
    <row r="842" spans="1:77" ht="9.75" customHeight="1" x14ac:dyDescent="0.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</row>
    <row r="843" spans="1:77" ht="9.75" customHeight="1" x14ac:dyDescent="0.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</row>
    <row r="844" spans="1:77" ht="9.75" customHeight="1" x14ac:dyDescent="0.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</row>
    <row r="845" spans="1:77" ht="9.75" customHeight="1" x14ac:dyDescent="0.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</row>
    <row r="846" spans="1:77" ht="9.75" customHeight="1" x14ac:dyDescent="0.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</row>
    <row r="847" spans="1:77" ht="9.75" customHeight="1" x14ac:dyDescent="0.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</row>
    <row r="848" spans="1:77" ht="9.75" customHeight="1" x14ac:dyDescent="0.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</row>
    <row r="849" spans="1:77" ht="9.75" customHeight="1" x14ac:dyDescent="0.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</row>
    <row r="850" spans="1:77" ht="9.75" customHeight="1" x14ac:dyDescent="0.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</row>
    <row r="851" spans="1:77" ht="9.75" customHeight="1" x14ac:dyDescent="0.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</row>
    <row r="852" spans="1:77" ht="9.75" customHeight="1" x14ac:dyDescent="0.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</row>
    <row r="853" spans="1:77" ht="9.75" customHeight="1" x14ac:dyDescent="0.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</row>
    <row r="854" spans="1:77" ht="9.75" customHeight="1" x14ac:dyDescent="0.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</row>
    <row r="855" spans="1:77" ht="9.75" customHeight="1" x14ac:dyDescent="0.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</row>
    <row r="856" spans="1:77" ht="9.75" customHeight="1" x14ac:dyDescent="0.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</row>
    <row r="857" spans="1:77" ht="9.75" customHeight="1" x14ac:dyDescent="0.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</row>
    <row r="858" spans="1:77" ht="9.75" customHeight="1" x14ac:dyDescent="0.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</row>
    <row r="859" spans="1:77" ht="9.75" customHeight="1" x14ac:dyDescent="0.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</row>
    <row r="860" spans="1:77" ht="9.75" customHeight="1" x14ac:dyDescent="0.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</row>
    <row r="861" spans="1:77" ht="9.75" customHeight="1" x14ac:dyDescent="0.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</row>
    <row r="862" spans="1:77" ht="9.75" customHeight="1" x14ac:dyDescent="0.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</row>
    <row r="863" spans="1:77" ht="9.75" customHeight="1" x14ac:dyDescent="0.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</row>
    <row r="864" spans="1:77" ht="9.75" customHeight="1" x14ac:dyDescent="0.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</row>
    <row r="865" spans="1:77" ht="9.75" customHeight="1" x14ac:dyDescent="0.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</row>
  </sheetData>
  <conditionalFormatting sqref="G140">
    <cfRule type="cellIs" dxfId="28" priority="11" operator="equal">
      <formula>TRUE</formula>
    </cfRule>
  </conditionalFormatting>
  <conditionalFormatting sqref="I98:BX98">
    <cfRule type="expression" dxfId="27" priority="13">
      <formula>#REF!=#REF!</formula>
    </cfRule>
  </conditionalFormatting>
  <conditionalFormatting sqref="I98:BX98">
    <cfRule type="expression" dxfId="26" priority="14">
      <formula>#REF!=#REF!</formula>
    </cfRule>
  </conditionalFormatting>
  <conditionalFormatting sqref="AD98:BX98">
    <cfRule type="expression" dxfId="25" priority="16">
      <formula>#REF!=#REF!</formula>
    </cfRule>
  </conditionalFormatting>
  <conditionalFormatting sqref="AD98:BX98">
    <cfRule type="expression" dxfId="24" priority="17">
      <formula>#REF!=#REF!</formula>
    </cfRule>
  </conditionalFormatting>
  <conditionalFormatting sqref="K98:AB98">
    <cfRule type="expression" dxfId="23" priority="19">
      <formula>#REF!=#REF!</formula>
    </cfRule>
  </conditionalFormatting>
  <conditionalFormatting sqref="K98:AB98">
    <cfRule type="expression" dxfId="22" priority="20">
      <formula>#REF!=#REF!</formula>
    </cfRule>
  </conditionalFormatting>
  <conditionalFormatting sqref="L98:Y98">
    <cfRule type="expression" dxfId="21" priority="22">
      <formula>#REF!=#REF!</formula>
    </cfRule>
  </conditionalFormatting>
  <conditionalFormatting sqref="L98:Y98">
    <cfRule type="expression" dxfId="20" priority="23">
      <formula>#REF!=#REF!</formula>
    </cfRule>
  </conditionalFormatting>
  <conditionalFormatting sqref="BV98">
    <cfRule type="expression" dxfId="19" priority="25">
      <formula>#REF!=#REF!</formula>
    </cfRule>
  </conditionalFormatting>
  <conditionalFormatting sqref="BV98">
    <cfRule type="expression" dxfId="18" priority="26">
      <formula>#REF!=#REF!</formula>
    </cfRule>
  </conditionalFormatting>
  <conditionalFormatting sqref="I104:BX104">
    <cfRule type="expression" dxfId="17" priority="27">
      <formula>#REF!=#REF!</formula>
    </cfRule>
  </conditionalFormatting>
  <conditionalFormatting sqref="I104:BX104">
    <cfRule type="expression" dxfId="16" priority="28">
      <formula>#REF!=#REF!</formula>
    </cfRule>
  </conditionalFormatting>
  <conditionalFormatting sqref="I92:BX92">
    <cfRule type="expression" dxfId="15" priority="39">
      <formula>#REF!=#REF!</formula>
    </cfRule>
  </conditionalFormatting>
  <conditionalFormatting sqref="I92:BX92">
    <cfRule type="expression" dxfId="14" priority="40">
      <formula>#REF!=#REF!</formula>
    </cfRule>
  </conditionalFormatting>
  <conditionalFormatting sqref="AD92:BX92">
    <cfRule type="expression" dxfId="13" priority="41">
      <formula>#REF!=#REF!</formula>
    </cfRule>
  </conditionalFormatting>
  <conditionalFormatting sqref="AD92:BX92">
    <cfRule type="expression" dxfId="12" priority="42">
      <formula>#REF!=#REF!</formula>
    </cfRule>
  </conditionalFormatting>
  <conditionalFormatting sqref="K92:AB92">
    <cfRule type="expression" dxfId="11" priority="43">
      <formula>#REF!=#REF!</formula>
    </cfRule>
  </conditionalFormatting>
  <conditionalFormatting sqref="K92:AB92">
    <cfRule type="expression" dxfId="10" priority="44">
      <formula>#REF!=#REF!</formula>
    </cfRule>
  </conditionalFormatting>
  <conditionalFormatting sqref="L92:Y92">
    <cfRule type="expression" dxfId="9" priority="45">
      <formula>#REF!=#REF!</formula>
    </cfRule>
  </conditionalFormatting>
  <conditionalFormatting sqref="L92:Y92">
    <cfRule type="expression" dxfId="8" priority="46">
      <formula>#REF!=#REF!</formula>
    </cfRule>
  </conditionalFormatting>
  <conditionalFormatting sqref="BV92">
    <cfRule type="expression" dxfId="7" priority="47">
      <formula>#REF!=#REF!</formula>
    </cfRule>
  </conditionalFormatting>
  <conditionalFormatting sqref="BV92">
    <cfRule type="expression" dxfId="6" priority="48">
      <formula>#REF!=#REF!</formula>
    </cfRule>
  </conditionalFormatting>
  <conditionalFormatting sqref="C4">
    <cfRule type="expression" dxfId="5" priority="60">
      <formula>OR(LEFT(#REF!,2)="Il",LEFT(#REF!,2)="Th")</formula>
    </cfRule>
  </conditionalFormatting>
  <conditionalFormatting sqref="G82">
    <cfRule type="cellIs" dxfId="4" priority="5" operator="equal">
      <formula>TRUE</formula>
    </cfRule>
  </conditionalFormatting>
  <conditionalFormatting sqref="BE98">
    <cfRule type="expression" dxfId="3" priority="1">
      <formula>#REF!=#REF!</formula>
    </cfRule>
  </conditionalFormatting>
  <conditionalFormatting sqref="BE98">
    <cfRule type="expression" dxfId="2" priority="2">
      <formula>#REF!=#REF!</formula>
    </cfRule>
  </conditionalFormatting>
  <conditionalFormatting sqref="BE92">
    <cfRule type="expression" dxfId="1" priority="3">
      <formula>#REF!=#REF!</formula>
    </cfRule>
  </conditionalFormatting>
  <conditionalFormatting sqref="BE92">
    <cfRule type="expression" dxfId="0" priority="4">
      <formula>#REF!=#REF!</formula>
    </cfRule>
  </conditionalFormatting>
  <pageMargins left="0.70866141732283472" right="0.70866141732283472" top="0.74803149606299213" bottom="0.74803149606299213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Inputs</vt:lpstr>
      <vt:lpstr>Outputs</vt:lpstr>
      <vt:lpstr>Calculations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 ZHONG</dc:creator>
  <cp:lastModifiedBy>jeanne</cp:lastModifiedBy>
  <dcterms:created xsi:type="dcterms:W3CDTF">2023-05-16T12:04:09Z</dcterms:created>
  <dcterms:modified xsi:type="dcterms:W3CDTF">2023-05-25T11:34:30Z</dcterms:modified>
</cp:coreProperties>
</file>